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E:\5. NỘI DUNG LIÊN QUAN DỰ ÁN ĐẦU TƯ\Báo cáo đoàn giám sát HĐND tỉnh\"/>
    </mc:Choice>
  </mc:AlternateContent>
  <xr:revisionPtr revIDLastSave="0" documentId="13_ncr:1_{CBA8F58C-07C1-4F24-AC01-75293D1F5CB3}" xr6:coauthVersionLast="47" xr6:coauthVersionMax="47" xr10:uidLastSave="{00000000-0000-0000-0000-000000000000}"/>
  <bookViews>
    <workbookView xWindow="-120" yWindow="-120" windowWidth="29040" windowHeight="15840" xr2:uid="{00000000-000D-0000-FFFF-FFFF00000000}"/>
  </bookViews>
  <sheets>
    <sheet name="Phụ lục dự án xã phường" sheetId="2" r:id="rId1"/>
  </sheets>
  <externalReferences>
    <externalReference r:id="rId2"/>
  </externalReferences>
  <definedNames>
    <definedName name="_xlnm.Print_Area" localSheetId="0">'Phụ lục dự án xã phường'!$A$2:$R$133</definedName>
    <definedName name="_xlnm.Print_Titles" localSheetId="0">'Phụ lục dự án xã phường'!$6:$9</definedName>
  </definedNames>
  <calcPr calcId="181029" iterate="1"/>
</workbook>
</file>

<file path=xl/calcChain.xml><?xml version="1.0" encoding="utf-8"?>
<calcChain xmlns="http://schemas.openxmlformats.org/spreadsheetml/2006/main">
  <c r="P101" i="2" l="1"/>
  <c r="P131" i="2"/>
  <c r="Q126" i="2" l="1"/>
  <c r="M75" i="2" l="1"/>
  <c r="P97" i="2" l="1"/>
  <c r="N84" i="2"/>
  <c r="N127" i="2"/>
  <c r="P127" i="2"/>
  <c r="Q11" i="2"/>
  <c r="Q60" i="2"/>
  <c r="M74" i="2"/>
  <c r="Q99" i="2"/>
  <c r="M102" i="2"/>
  <c r="M105" i="2"/>
  <c r="M108" i="2"/>
  <c r="M110" i="2"/>
  <c r="M111" i="2"/>
  <c r="M120" i="2" l="1"/>
  <c r="M121" i="2"/>
  <c r="J121" i="2" s="1"/>
  <c r="O121" i="2" s="1"/>
  <c r="Q127" i="2" l="1"/>
  <c r="Q10" i="2" s="1"/>
  <c r="D99" i="2" l="1"/>
  <c r="D60" i="2"/>
  <c r="E49" i="2"/>
  <c r="D11" i="2" l="1"/>
  <c r="O133" i="2" l="1"/>
  <c r="F127" i="2"/>
  <c r="G127" i="2"/>
  <c r="H127" i="2"/>
  <c r="I127" i="2"/>
  <c r="K127" i="2"/>
  <c r="L127" i="2"/>
  <c r="M127" i="2"/>
  <c r="D127" i="2"/>
  <c r="D10" i="2" s="1"/>
  <c r="E133" i="2"/>
  <c r="K49" i="2"/>
  <c r="L48" i="2"/>
  <c r="J129" i="2"/>
  <c r="O132" i="2"/>
  <c r="E132" i="2"/>
  <c r="J128" i="2"/>
  <c r="J127" i="2" s="1"/>
  <c r="O131" i="2"/>
  <c r="E131" i="2"/>
  <c r="R10" i="2"/>
  <c r="F99" i="2"/>
  <c r="I99" i="2"/>
  <c r="F60" i="2"/>
  <c r="G60" i="2"/>
  <c r="F11" i="2"/>
  <c r="F10" i="2" s="1"/>
  <c r="G11" i="2"/>
  <c r="I11" i="2"/>
  <c r="J98" i="2"/>
  <c r="N98" i="2" s="1"/>
  <c r="E126" i="2"/>
  <c r="E98" i="2"/>
  <c r="O126" i="2"/>
  <c r="J126" i="2"/>
  <c r="O125" i="2"/>
  <c r="J125" i="2"/>
  <c r="E125" i="2"/>
  <c r="O124" i="2"/>
  <c r="J124" i="2"/>
  <c r="E124" i="2"/>
  <c r="O123" i="2"/>
  <c r="J123" i="2"/>
  <c r="E123" i="2"/>
  <c r="O122" i="2"/>
  <c r="J122" i="2"/>
  <c r="E122" i="2"/>
  <c r="P122" i="2" s="1"/>
  <c r="T121" i="2"/>
  <c r="E121" i="2"/>
  <c r="J120" i="2"/>
  <c r="O120" i="2" s="1"/>
  <c r="T120" i="2" s="1"/>
  <c r="E120" i="2"/>
  <c r="J97" i="2"/>
  <c r="E97" i="2"/>
  <c r="N97" i="2" s="1"/>
  <c r="J96" i="2"/>
  <c r="N96" i="2" s="1"/>
  <c r="E96" i="2"/>
  <c r="J59" i="2"/>
  <c r="N59" i="2" s="1"/>
  <c r="E59" i="2"/>
  <c r="E58" i="2"/>
  <c r="J58" i="2"/>
  <c r="N58" i="2" s="1"/>
  <c r="J57" i="2"/>
  <c r="N57" i="2" s="1"/>
  <c r="E57" i="2"/>
  <c r="O59" i="2" l="1"/>
  <c r="O57" i="2"/>
  <c r="P57" i="2" s="1"/>
  <c r="O58" i="2"/>
  <c r="P58" i="2" s="1"/>
  <c r="O98" i="2"/>
  <c r="P98" i="2" s="1"/>
  <c r="O96" i="2"/>
  <c r="P96" i="2" s="1"/>
  <c r="O128" i="2"/>
  <c r="O129" i="2"/>
  <c r="O130" i="2"/>
  <c r="O84" i="2"/>
  <c r="P84" i="2" s="1"/>
  <c r="J100" i="2"/>
  <c r="N100" i="2" s="1"/>
  <c r="E100" i="2"/>
  <c r="J71" i="2"/>
  <c r="E71" i="2"/>
  <c r="J70" i="2"/>
  <c r="N70" i="2" s="1"/>
  <c r="E70" i="2"/>
  <c r="J69" i="2"/>
  <c r="N69" i="2" s="1"/>
  <c r="E69" i="2"/>
  <c r="J68" i="2"/>
  <c r="N68" i="2" s="1"/>
  <c r="E68" i="2"/>
  <c r="J67" i="2"/>
  <c r="N67" i="2" s="1"/>
  <c r="E67" i="2"/>
  <c r="J66" i="2"/>
  <c r="N66" i="2" s="1"/>
  <c r="E66" i="2"/>
  <c r="J65" i="2"/>
  <c r="N65" i="2" s="1"/>
  <c r="E65" i="2"/>
  <c r="J64" i="2"/>
  <c r="N64" i="2" s="1"/>
  <c r="E64" i="2"/>
  <c r="J63" i="2"/>
  <c r="N63" i="2" s="1"/>
  <c r="E63" i="2"/>
  <c r="J62" i="2"/>
  <c r="N62" i="2" s="1"/>
  <c r="E62" i="2"/>
  <c r="J61" i="2"/>
  <c r="N61" i="2" s="1"/>
  <c r="E61" i="2"/>
  <c r="J45" i="2"/>
  <c r="N45" i="2" s="1"/>
  <c r="E45" i="2"/>
  <c r="J44" i="2"/>
  <c r="N44" i="2" s="1"/>
  <c r="E44" i="2"/>
  <c r="J43" i="2"/>
  <c r="J42" i="2"/>
  <c r="N42" i="2" s="1"/>
  <c r="E43" i="2"/>
  <c r="E42" i="2"/>
  <c r="J41" i="2"/>
  <c r="N41" i="2" s="1"/>
  <c r="E41" i="2"/>
  <c r="J40" i="2"/>
  <c r="N40" i="2" s="1"/>
  <c r="E40" i="2"/>
  <c r="J39" i="2"/>
  <c r="N39" i="2" s="1"/>
  <c r="E39" i="2"/>
  <c r="J38" i="2"/>
  <c r="E38" i="2"/>
  <c r="J37" i="2"/>
  <c r="N37" i="2" s="1"/>
  <c r="E37" i="2"/>
  <c r="J36" i="2"/>
  <c r="N36" i="2" s="1"/>
  <c r="E36" i="2"/>
  <c r="J35" i="2"/>
  <c r="N35" i="2" s="1"/>
  <c r="E35" i="2"/>
  <c r="J34" i="2"/>
  <c r="N34" i="2" s="1"/>
  <c r="E34" i="2"/>
  <c r="J33" i="2"/>
  <c r="N33" i="2" s="1"/>
  <c r="E33" i="2"/>
  <c r="J32" i="2"/>
  <c r="N32" i="2" s="1"/>
  <c r="E32" i="2"/>
  <c r="J31" i="2"/>
  <c r="N31" i="2" s="1"/>
  <c r="E31" i="2"/>
  <c r="J30" i="2"/>
  <c r="N30" i="2" s="1"/>
  <c r="E30" i="2"/>
  <c r="J29" i="2"/>
  <c r="N29" i="2" s="1"/>
  <c r="E29" i="2"/>
  <c r="J28" i="2"/>
  <c r="N28" i="2" s="1"/>
  <c r="E28" i="2"/>
  <c r="J27" i="2"/>
  <c r="N27" i="2" s="1"/>
  <c r="E27" i="2"/>
  <c r="J26" i="2"/>
  <c r="N26" i="2" s="1"/>
  <c r="E26" i="2"/>
  <c r="J25" i="2"/>
  <c r="N25" i="2" s="1"/>
  <c r="E25" i="2"/>
  <c r="J24" i="2"/>
  <c r="N24" i="2" s="1"/>
  <c r="E24" i="2"/>
  <c r="J23" i="2"/>
  <c r="N23" i="2" s="1"/>
  <c r="E23" i="2"/>
  <c r="J22" i="2"/>
  <c r="N22" i="2" s="1"/>
  <c r="E22" i="2"/>
  <c r="J21" i="2"/>
  <c r="N21" i="2" s="1"/>
  <c r="E21" i="2"/>
  <c r="J20" i="2"/>
  <c r="N20" i="2" s="1"/>
  <c r="E20" i="2"/>
  <c r="J19" i="2"/>
  <c r="N19" i="2" s="1"/>
  <c r="E19" i="2"/>
  <c r="J18" i="2"/>
  <c r="N18" i="2" s="1"/>
  <c r="J17" i="2"/>
  <c r="N17" i="2" s="1"/>
  <c r="E18" i="2"/>
  <c r="E17" i="2"/>
  <c r="J16" i="2"/>
  <c r="N16" i="2" s="1"/>
  <c r="E16" i="2"/>
  <c r="J15" i="2"/>
  <c r="N15" i="2" s="1"/>
  <c r="E15" i="2"/>
  <c r="J14" i="2"/>
  <c r="N14" i="2" s="1"/>
  <c r="E14" i="2"/>
  <c r="J13" i="2"/>
  <c r="N13" i="2" s="1"/>
  <c r="E13" i="2"/>
  <c r="J12" i="2"/>
  <c r="N12" i="2" s="1"/>
  <c r="E12" i="2"/>
  <c r="C45" i="2"/>
  <c r="C44" i="2"/>
  <c r="C42" i="2"/>
  <c r="C41" i="2"/>
  <c r="C40" i="2"/>
  <c r="C39" i="2"/>
  <c r="C38" i="2"/>
  <c r="C37" i="2"/>
  <c r="C36" i="2"/>
  <c r="C35" i="2"/>
  <c r="C34" i="2"/>
  <c r="C33" i="2"/>
  <c r="C32" i="2"/>
  <c r="C31" i="2"/>
  <c r="C30" i="2"/>
  <c r="C29" i="2"/>
  <c r="C28" i="2"/>
  <c r="C27" i="2"/>
  <c r="C26" i="2"/>
  <c r="C25" i="2"/>
  <c r="C24" i="2"/>
  <c r="C23" i="2"/>
  <c r="E101" i="2"/>
  <c r="O101" i="2" s="1"/>
  <c r="E73" i="2"/>
  <c r="J73" i="2"/>
  <c r="N73" i="2" s="1"/>
  <c r="J72" i="2"/>
  <c r="N72" i="2" s="1"/>
  <c r="E72" i="2"/>
  <c r="O15" i="2" l="1"/>
  <c r="P15" i="2" s="1"/>
  <c r="O24" i="2"/>
  <c r="P24" i="2" s="1"/>
  <c r="O39" i="2"/>
  <c r="O127" i="2"/>
  <c r="O16" i="2"/>
  <c r="P16" i="2" s="1"/>
  <c r="O31" i="2"/>
  <c r="P31" i="2" s="1"/>
  <c r="O40" i="2"/>
  <c r="P40" i="2" s="1"/>
  <c r="O32" i="2"/>
  <c r="P32" i="2" s="1"/>
  <c r="O41" i="2"/>
  <c r="O17" i="2"/>
  <c r="O18" i="2"/>
  <c r="P18" i="2" s="1"/>
  <c r="O25" i="2"/>
  <c r="P25" i="2" s="1"/>
  <c r="O33" i="2"/>
  <c r="P33" i="2" s="1"/>
  <c r="O42" i="2"/>
  <c r="P42" i="2" s="1"/>
  <c r="O19" i="2"/>
  <c r="P19" i="2" s="1"/>
  <c r="O34" i="2"/>
  <c r="P34" i="2" s="1"/>
  <c r="O20" i="2"/>
  <c r="P20" i="2" s="1"/>
  <c r="O26" i="2"/>
  <c r="P26" i="2" s="1"/>
  <c r="O44" i="2"/>
  <c r="O27" i="2"/>
  <c r="P27" i="2" s="1"/>
  <c r="O35" i="2"/>
  <c r="P35" i="2" s="1"/>
  <c r="O45" i="2"/>
  <c r="P45" i="2" s="1"/>
  <c r="O12" i="2"/>
  <c r="P12" i="2" s="1"/>
  <c r="O21" i="2"/>
  <c r="P21" i="2" s="1"/>
  <c r="O28" i="2"/>
  <c r="O36" i="2"/>
  <c r="P36" i="2" s="1"/>
  <c r="O61" i="2"/>
  <c r="P61" i="2" s="1"/>
  <c r="O13" i="2"/>
  <c r="P13" i="2" s="1"/>
  <c r="O22" i="2"/>
  <c r="P22" i="2" s="1"/>
  <c r="O29" i="2"/>
  <c r="O37" i="2"/>
  <c r="P37" i="2" s="1"/>
  <c r="O14" i="2"/>
  <c r="P14" i="2" s="1"/>
  <c r="O23" i="2"/>
  <c r="P23" i="2" s="1"/>
  <c r="O30" i="2"/>
  <c r="P30" i="2" s="1"/>
  <c r="O62" i="2"/>
  <c r="P62" i="2" s="1"/>
  <c r="O63" i="2"/>
  <c r="P63" i="2" s="1"/>
  <c r="O71" i="2"/>
  <c r="P71" i="2" s="1"/>
  <c r="O65" i="2"/>
  <c r="P65" i="2" s="1"/>
  <c r="O64" i="2"/>
  <c r="P64" i="2" s="1"/>
  <c r="O73" i="2"/>
  <c r="P73" i="2" s="1"/>
  <c r="O72" i="2"/>
  <c r="P72" i="2" s="1"/>
  <c r="O69" i="2"/>
  <c r="P69" i="2" s="1"/>
  <c r="O68" i="2"/>
  <c r="P68" i="2" s="1"/>
  <c r="O67" i="2"/>
  <c r="P67" i="2" s="1"/>
  <c r="O100" i="2"/>
  <c r="O70" i="2"/>
  <c r="P70" i="2" s="1"/>
  <c r="O66" i="2"/>
  <c r="P66" i="2" s="1"/>
  <c r="E130" i="2" l="1"/>
  <c r="E129" i="2"/>
  <c r="E128" i="2"/>
  <c r="E127" i="2" s="1"/>
  <c r="J119" i="2"/>
  <c r="O119" i="2" s="1"/>
  <c r="E119" i="2"/>
  <c r="J118" i="2"/>
  <c r="E118" i="2"/>
  <c r="O118" i="2" l="1"/>
  <c r="G99" i="2"/>
  <c r="G10" i="2" s="1"/>
  <c r="K75" i="2"/>
  <c r="I60" i="2" l="1"/>
  <c r="I10" i="2" s="1"/>
  <c r="L49" i="2"/>
  <c r="L50" i="2"/>
  <c r="L51" i="2"/>
  <c r="L53" i="2"/>
  <c r="L54" i="2"/>
  <c r="L55" i="2"/>
  <c r="L56" i="2"/>
  <c r="L74" i="2"/>
  <c r="L76" i="2"/>
  <c r="L77" i="2"/>
  <c r="L78" i="2"/>
  <c r="L80" i="2"/>
  <c r="L81" i="2"/>
  <c r="L82" i="2"/>
  <c r="L84" i="2"/>
  <c r="L85" i="2"/>
  <c r="L86" i="2"/>
  <c r="L89" i="2"/>
  <c r="L90" i="2"/>
  <c r="L91" i="2"/>
  <c r="L92" i="2"/>
  <c r="L93" i="2"/>
  <c r="L94" i="2"/>
  <c r="L95" i="2"/>
  <c r="L102" i="2"/>
  <c r="L103" i="2"/>
  <c r="L104" i="2"/>
  <c r="L105" i="2"/>
  <c r="L106" i="2"/>
  <c r="L107" i="2"/>
  <c r="L110" i="2"/>
  <c r="L111" i="2"/>
  <c r="L115" i="2"/>
  <c r="L116" i="2"/>
  <c r="L46" i="2"/>
  <c r="K47" i="2"/>
  <c r="K48" i="2"/>
  <c r="K50" i="2"/>
  <c r="K51" i="2"/>
  <c r="K52" i="2"/>
  <c r="K53" i="2"/>
  <c r="K54" i="2"/>
  <c r="K55" i="2"/>
  <c r="K56" i="2"/>
  <c r="K74" i="2"/>
  <c r="K76" i="2"/>
  <c r="K77" i="2"/>
  <c r="K79" i="2"/>
  <c r="K80" i="2"/>
  <c r="K81" i="2"/>
  <c r="K83" i="2"/>
  <c r="K84" i="2"/>
  <c r="K85" i="2"/>
  <c r="K86" i="2"/>
  <c r="K87" i="2"/>
  <c r="K88" i="2"/>
  <c r="K89" i="2"/>
  <c r="K90" i="2"/>
  <c r="K91" i="2"/>
  <c r="K92" i="2"/>
  <c r="K93" i="2"/>
  <c r="K94" i="2"/>
  <c r="K95" i="2"/>
  <c r="K102" i="2"/>
  <c r="K103" i="2"/>
  <c r="K104" i="2"/>
  <c r="K107" i="2"/>
  <c r="K108" i="2"/>
  <c r="K110" i="2"/>
  <c r="K112" i="2"/>
  <c r="K113" i="2"/>
  <c r="K117" i="2"/>
  <c r="J117" i="2" s="1"/>
  <c r="E114" i="2"/>
  <c r="E47" i="2"/>
  <c r="E48" i="2"/>
  <c r="E50" i="2"/>
  <c r="E51" i="2"/>
  <c r="E52" i="2"/>
  <c r="E53" i="2"/>
  <c r="E54" i="2"/>
  <c r="E55" i="2"/>
  <c r="E56" i="2"/>
  <c r="E75" i="2"/>
  <c r="E76" i="2"/>
  <c r="E77" i="2"/>
  <c r="E78" i="2"/>
  <c r="E79" i="2"/>
  <c r="E80" i="2"/>
  <c r="E81" i="2"/>
  <c r="E82" i="2"/>
  <c r="E83" i="2"/>
  <c r="E84" i="2"/>
  <c r="E85" i="2"/>
  <c r="E86" i="2"/>
  <c r="E87" i="2"/>
  <c r="E88" i="2"/>
  <c r="E89" i="2"/>
  <c r="E90" i="2"/>
  <c r="E91" i="2"/>
  <c r="E92" i="2"/>
  <c r="E93" i="2"/>
  <c r="E94" i="2"/>
  <c r="E95" i="2"/>
  <c r="E103" i="2"/>
  <c r="E104" i="2"/>
  <c r="E105" i="2"/>
  <c r="E106" i="2"/>
  <c r="E107" i="2"/>
  <c r="E109" i="2"/>
  <c r="E110" i="2"/>
  <c r="E111" i="2"/>
  <c r="E112" i="2"/>
  <c r="E113" i="2"/>
  <c r="E115" i="2"/>
  <c r="E116" i="2"/>
  <c r="E117" i="2"/>
  <c r="J85" i="2" l="1"/>
  <c r="O85" i="2" s="1"/>
  <c r="P85" i="2" s="1"/>
  <c r="J46" i="2"/>
  <c r="N46" i="2" s="1"/>
  <c r="L11" i="2"/>
  <c r="H11" i="2"/>
  <c r="L99" i="2"/>
  <c r="E102" i="2"/>
  <c r="H99" i="2"/>
  <c r="L60" i="2"/>
  <c r="K60" i="2"/>
  <c r="H60" i="2"/>
  <c r="K99" i="2"/>
  <c r="K11" i="2"/>
  <c r="K10" i="2" s="1"/>
  <c r="O117" i="2"/>
  <c r="T117" i="2" s="1"/>
  <c r="J112" i="2"/>
  <c r="N112" i="2" s="1"/>
  <c r="J102" i="2"/>
  <c r="N102" i="2" s="1"/>
  <c r="J113" i="2"/>
  <c r="N113" i="2" s="1"/>
  <c r="J56" i="2"/>
  <c r="N56" i="2" s="1"/>
  <c r="J80" i="2"/>
  <c r="O80" i="2" s="1"/>
  <c r="P80" i="2" s="1"/>
  <c r="J106" i="2"/>
  <c r="J95" i="2"/>
  <c r="J94" i="2"/>
  <c r="O94" i="2" s="1"/>
  <c r="P94" i="2" s="1"/>
  <c r="J107" i="2"/>
  <c r="E74" i="2"/>
  <c r="E60" i="2" s="1"/>
  <c r="J53" i="2"/>
  <c r="N53" i="2" s="1"/>
  <c r="J86" i="2"/>
  <c r="O86" i="2" s="1"/>
  <c r="P86" i="2" s="1"/>
  <c r="J115" i="2"/>
  <c r="N115" i="2" s="1"/>
  <c r="J83" i="2"/>
  <c r="N83" i="2" s="1"/>
  <c r="J93" i="2"/>
  <c r="J110" i="2"/>
  <c r="J92" i="2"/>
  <c r="O92" i="2" s="1"/>
  <c r="P92" i="2" s="1"/>
  <c r="J51" i="2"/>
  <c r="N51" i="2" s="1"/>
  <c r="J50" i="2"/>
  <c r="N50" i="2" s="1"/>
  <c r="J48" i="2"/>
  <c r="N48" i="2" s="1"/>
  <c r="J49" i="2"/>
  <c r="N49" i="2" s="1"/>
  <c r="J82" i="2"/>
  <c r="J79" i="2"/>
  <c r="N79" i="2" s="1"/>
  <c r="J108" i="2"/>
  <c r="J88" i="2"/>
  <c r="N88" i="2" s="1"/>
  <c r="M60" i="2"/>
  <c r="J52" i="2"/>
  <c r="N52" i="2" s="1"/>
  <c r="J87" i="2"/>
  <c r="N87" i="2" s="1"/>
  <c r="J114" i="2"/>
  <c r="E46" i="2"/>
  <c r="E11" i="2" s="1"/>
  <c r="J103" i="2"/>
  <c r="N103" i="2" s="1"/>
  <c r="J116" i="2"/>
  <c r="J104" i="2"/>
  <c r="J74" i="2"/>
  <c r="N74" i="2" s="1"/>
  <c r="J109" i="2"/>
  <c r="J91" i="2"/>
  <c r="O91" i="2" s="1"/>
  <c r="P91" i="2" s="1"/>
  <c r="J90" i="2"/>
  <c r="J78" i="2"/>
  <c r="J89" i="2"/>
  <c r="J77" i="2"/>
  <c r="N77" i="2" s="1"/>
  <c r="J54" i="2"/>
  <c r="N54" i="2" s="1"/>
  <c r="J105" i="2"/>
  <c r="J111" i="2"/>
  <c r="E108" i="2"/>
  <c r="H10" i="2" l="1"/>
  <c r="L10" i="2"/>
  <c r="N114" i="2"/>
  <c r="P114" i="2"/>
  <c r="P99" i="2" s="1"/>
  <c r="O82" i="2"/>
  <c r="P82" i="2" s="1"/>
  <c r="N82" i="2"/>
  <c r="O78" i="2"/>
  <c r="P78" i="2" s="1"/>
  <c r="N78" i="2"/>
  <c r="O104" i="2"/>
  <c r="N104" i="2"/>
  <c r="O95" i="2"/>
  <c r="P95" i="2" s="1"/>
  <c r="N95" i="2"/>
  <c r="O89" i="2"/>
  <c r="P89" i="2" s="1"/>
  <c r="N89" i="2"/>
  <c r="N99" i="2"/>
  <c r="O90" i="2"/>
  <c r="P90" i="2" s="1"/>
  <c r="N90" i="2"/>
  <c r="O93" i="2"/>
  <c r="P93" i="2" s="1"/>
  <c r="N93" i="2"/>
  <c r="O50" i="2"/>
  <c r="P50" i="2" s="1"/>
  <c r="O56" i="2"/>
  <c r="P56" i="2" s="1"/>
  <c r="O77" i="2"/>
  <c r="P77" i="2" s="1"/>
  <c r="O74" i="2"/>
  <c r="M11" i="2"/>
  <c r="J99" i="2"/>
  <c r="M99" i="2"/>
  <c r="E99" i="2"/>
  <c r="E10" i="2" s="1"/>
  <c r="O46" i="2"/>
  <c r="P46" i="2" s="1"/>
  <c r="O103" i="2"/>
  <c r="O83" i="2"/>
  <c r="P83" i="2" s="1"/>
  <c r="O115" i="2"/>
  <c r="O114" i="2"/>
  <c r="O106" i="2"/>
  <c r="T106" i="2" s="1"/>
  <c r="O87" i="2"/>
  <c r="P87" i="2" s="1"/>
  <c r="O109" i="2"/>
  <c r="T109" i="2" s="1"/>
  <c r="O111" i="2"/>
  <c r="T111" i="2" s="1"/>
  <c r="O88" i="2"/>
  <c r="P88" i="2" s="1"/>
  <c r="O102" i="2"/>
  <c r="T102" i="2" s="1"/>
  <c r="O113" i="2"/>
  <c r="T113" i="2" s="1"/>
  <c r="O105" i="2"/>
  <c r="T105" i="2" s="1"/>
  <c r="O108" i="2"/>
  <c r="T108" i="2" s="1"/>
  <c r="O116" i="2"/>
  <c r="T116" i="2" s="1"/>
  <c r="O79" i="2"/>
  <c r="P79" i="2" s="1"/>
  <c r="O107" i="2"/>
  <c r="O112" i="2"/>
  <c r="O110" i="2"/>
  <c r="T110" i="2" s="1"/>
  <c r="J76" i="2"/>
  <c r="J47" i="2"/>
  <c r="N47" i="2" s="1"/>
  <c r="O53" i="2"/>
  <c r="P53" i="2" s="1"/>
  <c r="O49" i="2"/>
  <c r="O52" i="2"/>
  <c r="P52" i="2" s="1"/>
  <c r="O51" i="2"/>
  <c r="P51" i="2" s="1"/>
  <c r="O48" i="2"/>
  <c r="P48" i="2" s="1"/>
  <c r="O54" i="2"/>
  <c r="M10" i="2" l="1"/>
  <c r="O76" i="2"/>
  <c r="P76" i="2" s="1"/>
  <c r="N76" i="2"/>
  <c r="T74" i="2"/>
  <c r="P74" i="2"/>
  <c r="O99" i="2"/>
  <c r="O47" i="2" l="1"/>
  <c r="P47" i="2" s="1"/>
  <c r="P11" i="2" s="1"/>
  <c r="J81" i="2" l="1"/>
  <c r="J55" i="2"/>
  <c r="N55" i="2" l="1"/>
  <c r="N11" i="2" s="1"/>
  <c r="O81" i="2"/>
  <c r="P81" i="2" s="1"/>
  <c r="P60" i="2" s="1"/>
  <c r="P10" i="2" s="1"/>
  <c r="N81" i="2"/>
  <c r="J11" i="2"/>
  <c r="O55" i="2" l="1"/>
  <c r="O11" i="2" s="1"/>
  <c r="J75" i="2"/>
  <c r="N75" i="2" l="1"/>
  <c r="N60" i="2" s="1"/>
  <c r="N10" i="2" s="1"/>
  <c r="O75" i="2"/>
  <c r="J60" i="2"/>
  <c r="J10" i="2" s="1"/>
  <c r="O60" i="2" l="1"/>
  <c r="O10" i="2" s="1"/>
  <c r="T75" i="2"/>
</calcChain>
</file>

<file path=xl/sharedStrings.xml><?xml version="1.0" encoding="utf-8"?>
<sst xmlns="http://schemas.openxmlformats.org/spreadsheetml/2006/main" count="368" uniqueCount="251">
  <si>
    <t>Cải tạo, nâng cấp đường GTNT thôn Vinh Quang, xã Hưng Long</t>
  </si>
  <si>
    <t>Cải tạo, nâng cấp đường trục chính thôn Tân Hưng, xã Hưng Long</t>
  </si>
  <si>
    <t xml:space="preserve">Cải tạo, nâng cấp đường giao thông liên thôn Thuần Xuyên - Tân Hưng, xã Hưng Long (đoạn từ cầu Vồng đến giao đường trục thôn Tân Hưng) </t>
  </si>
  <si>
    <t>Cải tạo, nâng cấp đường trục Máy Kéo xã Hưng Long, thị xã Mỹ Hào</t>
  </si>
  <si>
    <t>Công ty cổ phần Xây dựng và Thương mại Việt Long</t>
  </si>
  <si>
    <t>Xây dựng hệ thống chiếu sáng một số tuyến đường giao thông xã</t>
  </si>
  <si>
    <t>Cải tạo một số tuyến đường GT thôn thuần Xuyên xã Hưng Long</t>
  </si>
  <si>
    <t>Cải tạo, nâng cấp đường giao thông thôn Phú Sơn ( đoạn từ nhà bà Mẽ đến nhà ô Quân)</t>
  </si>
  <si>
    <t>Xây dựng trạm y tế xã Hưng Long và các hạng mục phụ trợ</t>
  </si>
  <si>
    <t>XD nhà lớp học 3 tầng 12 phòng trường TH xã Hưng Long và các HMPT</t>
  </si>
  <si>
    <t>Hạ tầng kỹ thuật khu đấu giá quyền sử dụng đất cho nhân dân làm nhà ở (Vị trí thôn Thuần Xuyên -0,3ha)</t>
  </si>
  <si>
    <t>Xây dựng đường Giao thông xã Hưng Long ( đoạn từ chùa Lạc Dục đến cổng làng Đồng Thanh)</t>
  </si>
  <si>
    <t>Xây dựng nhà lớp học và hạng mục phụ trợ trường tiểu học và trung học cơ sở xã Hưng Long</t>
  </si>
  <si>
    <t>Xây dựng hạ tầng kỹ thuật khu đấu giá quyền sử dụng đất cho nhân dân làm nhà ở, tạo vốn xây dựng nông thôn mới tại xã Hưng Long (Vị trí thôn Thuần Xuyên - 0,8ha)</t>
  </si>
  <si>
    <t>NCCT đường GT xã Hưng Long (đoạn từ chùa Lạc Dục đến giếng thôn Lạc Dục; từ ĐT387 đến nhà bà Hồng Sách và từ nhà ông Láng Hương đến nhà ông Lục Khuyên)</t>
  </si>
  <si>
    <t>Cải tạo, nâng cấp một số tuyến đường GT thôn Thuần Xuyên từ đường 387 nhà tuyến Nhung đến ông Trúc</t>
  </si>
  <si>
    <t>Tên công trình</t>
  </si>
  <si>
    <t>I</t>
  </si>
  <si>
    <t>II</t>
  </si>
  <si>
    <t>III</t>
  </si>
  <si>
    <t>Tổng cộng</t>
  </si>
  <si>
    <t xml:space="preserve">Cải tạo, mở rộng mương tiêu thoát nước Phú Sơn Trạm bơm Vinh Quang </t>
  </si>
  <si>
    <t>XD lắp đặt thiết bị nhà văn hóa thôn Thuần Xuyên Hung Long</t>
  </si>
  <si>
    <t>XD nhà văn hóa thôn Đống Thanh xã Hưng Long</t>
  </si>
  <si>
    <t>Cải tạo NC đường GTNT xã Hưng Long( Đoạn 1 thôn Tân Hưng từ ruộng ông thường đến mương Trần Thành Ngọ….. Đoạn 6;  từ nhà trẻ Đống Thanh đến nhà bà Lán Điền</t>
  </si>
  <si>
    <t>Trang thiết bị trạm y tế xã Hưng Long</t>
  </si>
  <si>
    <t>CT, NC đường GTNT xã Hưng Long đoạn từ nhà ông Giảng đến nhà ông Đặng thôn Tân Hưng và đoạn từ nhà ông Thiêm đến nhà ông Doanh thôn Thuần Xuyên Hưng Long</t>
  </si>
  <si>
    <t>Cải tạo, nâng cấp đường giao thông nội đồng xã Hưng Long (Đoạn 1: từ cầu Láng đến Cổng Quán thôn Đống Thanh; đoạn 2: từ mương Cổng Quán đi qua nhà ông May đến nhà máy Chéo)</t>
  </si>
  <si>
    <t>Cải tạo nâng cấp các hạng mục phụ trợ khuôn viên nhà văn hóa thôn Đống Thanh</t>
  </si>
  <si>
    <t>Cải tạo, nâng cấp đường giao thông thôn Đống Thanh xã Hưng Long (đoạn từ nhà ông Chương đến nhà bà Lẫm, từ nhà bà The đến nhà ông Hiền và từ nhà ông Tuyến đến nhà bà Sen Tụ)</t>
  </si>
  <si>
    <t>Cải tạo, nâng cấp đường giao thông thôn Đồng Thanh (đoạn từ nhà ông Khải đến nhà ông Bộ)</t>
  </si>
  <si>
    <t>Xây dựng các hạng mục phụ trợ nhà văn hóa thôn Thuần Xuyên, xã Hưng Long</t>
  </si>
  <si>
    <t>Cải tạo, nâng cấp đương giao thông xã Hưng Long theo Quyết định số 4015/QĐ-UBND ngày 03/12/2023 của UBND thị xã Mỹ Hào ( Đoạn từ nhà ông Hải đến nhà ông Cương từ nhà ông Đài dến nhà Ô Đoan , Từ nhà ông Lực đến nhà ông Đáo thôn Tân Hưng , đoạn từ nhà ông Thụ đến nhà bà Xuyên, từ nhà ông Tầm đến nhà bà Đàm thôn Đống Thanh</t>
  </si>
  <si>
    <t>Cải tạo, nâng cấp hồ Đồng Thanh, xã Hưng Long</t>
  </si>
  <si>
    <t>Cải tạo, nâng cấp đường GT nội đồng thôn Đồng Thanh, thôn Phú Sơn và thôn Lạc Dục xã Hưng Long</t>
  </si>
  <si>
    <t>Sửa chữa mái nhà lớp học 3 tầng 12 phòng học trường tiểu học và THCS xã Hưng Long</t>
  </si>
  <si>
    <t>Xây dựng trụ sở làm việc công an xã Hưng Long, thị xã Mỹ Hào</t>
  </si>
  <si>
    <t>Cải tạo, sửa chữa nhà văn hóa thôn Quang Vinh xã Hưng Long</t>
  </si>
  <si>
    <t>CTNC đường GT và hệ thống thoát nước xã Hưng Long, thị xã Mỹ Hào (đoạn 1: Từ nhà ông Nguyên đến nhà ông Ánh; Đoạn 2: Từ nhà ông Đằng đến nhà ông Bịch)</t>
  </si>
  <si>
    <t>Cải tạo, nâng cấp đường GTNT xã Hưng Long ( đường thôn Đống Thanh và Thuần Xuyên)</t>
  </si>
  <si>
    <t>Cải tạo , nâng cấp đường giao thông từ nhà ông Nệp đến Quản Trang thôn Thuần Xuyên</t>
  </si>
  <si>
    <t>Sửa chữa đường giao thông xã Hưng Long đoạn 1 từ hồ Đống Thanh đến nhà ông Tài , đoạn 2 từ Hồ Đống Thanh đến cầu Đống Thanh</t>
  </si>
  <si>
    <t>CT nạo vét CT thủy lợi và KCH bờ đất thôn Đồng Thanh Hưng Long( Từ đường Trầm Ba đến ruộng nhà ông Minh)</t>
  </si>
  <si>
    <t>Cải tạo, nâng cấp mương tiêu đa hàng kết hợp mở rộng đường giao thông nông thôn từ bờ đê Kim Sơn đến kênh tiêu T1 trạm bơm Hưng Long</t>
  </si>
  <si>
    <t>CTNC đường GT và hệ thống thoát nước thôn Phú Sơn xã Hưng Long, thị xã Mỹ Hào (đoạn từ nhà ông Hiền đến nhà ông Định và đoạn từ nhà Hoa Ngọc đến nhà ông Thạc)</t>
  </si>
  <si>
    <t xml:space="preserve">Công trình: Cải tạo, nâng cấp đường GTNT xã Hưng Long đoạn từ nhà ông Giảng đến nhà ông Chính thôn Tân Hưng </t>
  </si>
  <si>
    <t>Mở rộng đường, hoàn thiện viả hè, cấp điện sinh hoạt khu dân cư mới xã Hưng Long</t>
  </si>
  <si>
    <t>Đường  giao thông nội đồng xã Hưng Long</t>
  </si>
  <si>
    <t>Hệ thống chiếu sáng một số tuyến đường giao thông Đống Thanh và Lạc Dục xã Hưng Long</t>
  </si>
  <si>
    <t>Cải tạo, nâng cấp đường nội đồng xã Hưng Long đoạn từ ô Sâm đến nhà bà Phận</t>
  </si>
  <si>
    <t>Cải tạo nâng cấp đường giao thông nội đồng xã Hưng Long ( Tuyến 1 từ nhà ông Lân đến ruộng ô Mạnh Thúy, Tuyến 2 từ nhà ông Bình đến nhà ông Lục Khuê</t>
  </si>
  <si>
    <t>Cải tạo, nâng cấp đường GTNT xã Hưng Long ( Đoạn từ bãi rác thôn Tân Hưng đến mương Trần Thành Ngọ)</t>
  </si>
  <si>
    <t>Cải tạo nâng cấp đường GTNT xã Hưng Long ( đoạn 1 từ nhà ông Lẫm đến nhà bà Lán Điền; đoạn 2 từ nhà bà Mận đến nhà bà Hằng)</t>
  </si>
  <si>
    <t>Cải tạo, nâng cấp đường GTNT xã Hưng Long đoạn từ nhà bà The đến nhà ô Vy thôn Đống Thanh</t>
  </si>
  <si>
    <t xml:space="preserve">Cải tạo, nâng cấp một số tuyến đường giao thông và hệ thống thoáng nước xã Hưng Long </t>
  </si>
  <si>
    <t>NS tỉnh</t>
  </si>
  <si>
    <t>NS xã</t>
  </si>
  <si>
    <t>Quyết định
đầu tư</t>
  </si>
  <si>
    <t>TỔNG</t>
  </si>
  <si>
    <t>DỰ ÁN ĐÃ HOÀN THÀNH NHƯNG CHƯA PHÊ DUYỆT QUYẾT TOÁN</t>
  </si>
  <si>
    <t>Công trình đường giao thông nông thôn và rãnh  đoạn  từ nhà  ông A đến nhà quản trang thôn Xuân Đào, xã Xuân Dục</t>
  </si>
  <si>
    <t>Công trình xây dựng đường từ đường Trần Thị Khang đến thôn Xuân Bản, xã Xuân Dục</t>
  </si>
  <si>
    <t>Cải tạo sửa chữa, sân vườn khu di tích và nhà lưu niệm Nữ du kích Hoàng Ngân Hưng Yên Liệt Sỹ Anh Hùng Lực lượng vũ Trang Trần Thị Khang</t>
  </si>
  <si>
    <t>Công trình Cải tạo, nâng cấp đường giao thông thôn Xuân Đào, xã Xuân Dục</t>
  </si>
  <si>
    <t>Công trình Cải tạo, nâng cấp đường giao thông thôn Xuân Bản và thôn Xuân Nhân, xã Xuân Dục</t>
  </si>
  <si>
    <t>Cải tạo tuyến đường từ nhà anh Hưng đến nhà anh Chương, tdp Ngọc Lập</t>
  </si>
  <si>
    <t>Cải tạo, nâng cấp đường và rãnh thoát nước xứ Đồng Đò Ó tổ dân phố Đào Du phường Phùng Chí Kiên</t>
  </si>
  <si>
    <t>50/QĐ-UBND ngày 10/06/2024</t>
  </si>
  <si>
    <t>100/QĐ-UBND ngày 29/11/2024</t>
  </si>
  <si>
    <t>58/QĐ-UBND ngày 26/9/2024</t>
  </si>
  <si>
    <t>Đầu tư nội thất nhà văn hóa phường Dị Sử</t>
  </si>
  <si>
    <t xml:space="preserve">Cổng nghĩa trang nhân dân phường Dị Sử </t>
  </si>
  <si>
    <t>Nâng cấp, cải tạo đường bê tông vào nghĩa trang TDP Nhân Vinh</t>
  </si>
  <si>
    <t>Xây dựng đường dạo và rãnh thoát nước nghĩa trang TDP Phan Bôi, phường Dị Sử</t>
  </si>
  <si>
    <t>211a
ngày 4/10/2020</t>
  </si>
  <si>
    <t>Cải tạo rãnh thoát nước TDP Sài, Trại</t>
  </si>
  <si>
    <t xml:space="preserve">Cải tạo rãnh thoát nước TDP Sài - </t>
  </si>
  <si>
    <t>Nhà bảo vệ, sân cổng, tường rào UBND xã Dị Sử</t>
  </si>
  <si>
    <t>Nạo vét mương Trần Thành Ngọ và một số rãnh thoát nước TDP Phan Bôi</t>
  </si>
  <si>
    <t xml:space="preserve">Cải tạo trường tiểu học phường Dị Sử </t>
  </si>
  <si>
    <t xml:space="preserve">Cải tạo nâng cấp đường giao thông phường Dị Sử ( đoạn từ đường đi trục Cẩm Xá đến nhà ô Thích ) </t>
  </si>
  <si>
    <t xml:space="preserve">Cải tạo, nâng cấp đường GT TDP Bưởi, phường Dị Sử </t>
  </si>
  <si>
    <t xml:space="preserve">Đường giao thông nội đồng ( Từ nhà ô Cao đến ruộng nhà ô Cảnh) </t>
  </si>
  <si>
    <t xml:space="preserve">HTKT khu dân cư mới xã Dị Sử - Hạng mục: Đường vào khu dân cư mới </t>
  </si>
  <si>
    <t>Sửa chữa đường ra bãi rác cánh đồng Gừng</t>
  </si>
  <si>
    <t xml:space="preserve">Sửa chữa, sơn trụ sở Đảng uỷ- HĐND- UBND phường và các hạng mục phụ trợ , nâng cấp hệ thóng điện phòng hội trường nhà văn hoá </t>
  </si>
  <si>
    <t xml:space="preserve">Cải tạo nhà văn hoá TDP Phan Bôi </t>
  </si>
  <si>
    <t xml:space="preserve">Cải tạo nâng cấp một số tuyến đường TDP Rừng và Tháp
</t>
  </si>
  <si>
    <t xml:space="preserve">Tường rào, rãnh thoát nước nghĩa trang Dị Sử </t>
  </si>
  <si>
    <t xml:space="preserve">Cải tạo, nâng cấp nhà văn hóa phường Dị Sử </t>
  </si>
  <si>
    <t xml:space="preserve">Cải tạo, nâng cấp đường GTNT từ bưu điện Thứa đến cầu TDP Rừng </t>
  </si>
  <si>
    <t xml:space="preserve">Cải tạo nhà văn hóa Thợ 
</t>
  </si>
  <si>
    <t xml:space="preserve">Cải tạo rãnh thoát nước TDP Trại và TDP Thợ, phường Dị Sử
</t>
  </si>
  <si>
    <t xml:space="preserve">Đường giao thông nghĩa trang từ QL5 đến cầu chùa Vang
</t>
  </si>
  <si>
    <t xml:space="preserve">San lấp bổ sung khu nhà quản trang ngĩa trang mới phường Dị Sử </t>
  </si>
  <si>
    <t xml:space="preserve">Kè hồ nghĩa trang mới xã Dị Sử </t>
  </si>
  <si>
    <t xml:space="preserve">HTKT khu dân cư mới thôn Trên xã Dị Sử </t>
  </si>
  <si>
    <t xml:space="preserve">Nhà để xe, nhà vệ sinh chung trường THCS Dị Sử </t>
  </si>
  <si>
    <t xml:space="preserve">HTKT khu dân cư mới : hạng mục San lấp </t>
  </si>
  <si>
    <t xml:space="preserve">Hành lang cầu thang và các hạng mục phụ trợ trường THCS Dị Sử  </t>
  </si>
  <si>
    <t xml:space="preserve">Sân bê tông và các hạng mục phụ trợ Đảng ủy- HĐND - UBND xã Dị Sử </t>
  </si>
  <si>
    <t xml:space="preserve">Đường và hệ thống thoát nước tuyến từ nhà Ô Thính đến Ô Tài Phan Bôi </t>
  </si>
  <si>
    <t xml:space="preserve">Cải tạo nâng cấp nhà vệ sinh và các hạng mục phụ trợ trường tiểu học Dị Sử </t>
  </si>
  <si>
    <t xml:space="preserve">Cải tạo, nâng cấp đường vào nghĩa trang và nhà quản trang TDP Phan Bôi, phường Dị Sử - </t>
  </si>
  <si>
    <t>Nhà lớp học và phòng chức năng 12 phòng học</t>
  </si>
  <si>
    <t>Xây dựng đường nội bộ khu nghĩa trang TDP Phan Bôi, phường Dị Sử</t>
  </si>
  <si>
    <t>Nhà lớp học 2 tầng trường tiểu học Dị Sử</t>
  </si>
  <si>
    <t xml:space="preserve">San nền bãi đỗ xe nghĩa trang Phường Dị Sử </t>
  </si>
  <si>
    <t xml:space="preserve">HTKT khu dân cư mới thôn Thợ và Trên xã Dị Sử </t>
  </si>
  <si>
    <t xml:space="preserve">Cải tạo nâng cấp đường GTNT phường Dị Sử ( Trại) 
</t>
  </si>
  <si>
    <t xml:space="preserve">San nền sân thể dục trường tiểu học cơ sở II </t>
  </si>
  <si>
    <t>Cải tạo nâng cấp đường giao thông từ MN TDP Tháp đi ao hồ TDP Rừng</t>
  </si>
  <si>
    <t xml:space="preserve">San nền bãi đỗ xe nghĩa trang phường Dị Sử </t>
  </si>
  <si>
    <t xml:space="preserve">Cải tạo nâng cấp nhà vệ sinh trường Mầm non Dị Sử </t>
  </si>
  <si>
    <t xml:space="preserve">Lắp đặt hệ thống chiếu sáng khu dân cư phường Dị Sử
</t>
  </si>
  <si>
    <t>56c ngày 25/5/2018</t>
  </si>
  <si>
    <t xml:space="preserve">Đường GTNT phường Dị Sử ( Đoạn từ nhà Ô Hảo đến nhà ô Quý và đoạn từ ao Quán đến ĐH 33 TDP Nhân Vinh) </t>
  </si>
  <si>
    <t>Nợ khối lượng đã được nghiệm thu</t>
  </si>
  <si>
    <t>56c/QĐ-UBND ngày 10/7/2019</t>
  </si>
  <si>
    <t>02/QĐ-UBND ngày 8/1/2015</t>
  </si>
  <si>
    <t>59b/QĐ-UBND ngày 21/5/2019</t>
  </si>
  <si>
    <t>01/QĐ-UBND ngày 9/1/2015</t>
  </si>
  <si>
    <t>72/QĐ-UBND ngày 28/10/2016</t>
  </si>
  <si>
    <t>347a/QĐ-UBND ngày 07/5/2024</t>
  </si>
  <si>
    <t>79/QĐ-UBND ngày 31/10/2016</t>
  </si>
  <si>
    <t>Tình hình thực hiện thời điểm hiện tại</t>
  </si>
  <si>
    <t xml:space="preserve">Cống hộp thoát nước nghĩa trang TDP Nhân Vinh(từ trạm điện đi cầu Chùa vang)
</t>
  </si>
  <si>
    <t>41/QĐ-UBND ngày 25/5/2017</t>
  </si>
  <si>
    <t>56c/QĐ-UBND ngày 25/5/2018</t>
  </si>
  <si>
    <t>96d/QĐ-UBND ngày 20/8/2019</t>
  </si>
  <si>
    <t>228/QĐ-UBND ngày 30/11/2020</t>
  </si>
  <si>
    <t>90/QĐ-UBND ngày 29/6/2020</t>
  </si>
  <si>
    <t>56/QĐ-UBND ngày 18/6/2019</t>
  </si>
  <si>
    <t>33/QĐ-UBND Ngày 17/9/2012</t>
  </si>
  <si>
    <t>16/QĐ-UBND ngày 15/1/2021</t>
  </si>
  <si>
    <t>243/QĐ-UBND ngày 30/12/2020</t>
  </si>
  <si>
    <t>1397/QĐ-UBND ngày 12/11/2021</t>
  </si>
  <si>
    <t>98/QĐ-UBND ngày 8/4/2022</t>
  </si>
  <si>
    <t>247A/QĐ-UBND ngày 8/11/2023</t>
  </si>
  <si>
    <t>1686/QĐ-UBND ngày 29/11/2021</t>
  </si>
  <si>
    <t>215A/QĐ-UBND ngày 29/3/2021</t>
  </si>
  <si>
    <t xml:space="preserve">15/QĐ-UBND ngày 13/3/2013
</t>
  </si>
  <si>
    <t>310/QĐ-UBND ngày
21/8/2019</t>
  </si>
  <si>
    <t>239/QĐ-UBND ngày 29/7/2021</t>
  </si>
  <si>
    <t>233/QĐ-UBND ngày 26/7/2023</t>
  </si>
  <si>
    <t>15/QĐ-UBND ngày
30/5/2019</t>
  </si>
  <si>
    <t>203/QĐ-UBND ngày 12/7/2021</t>
  </si>
  <si>
    <t>271a/QĐ-UBND ngày
06/8/2021</t>
  </si>
  <si>
    <t>87/QĐ-UBND ngày 30/10/2020</t>
  </si>
  <si>
    <t>158/QĐ-UBND ngày
10/6/2021</t>
  </si>
  <si>
    <t>1971/QĐ-UBND ngày 29/7/2021</t>
  </si>
  <si>
    <t>98/QĐ-UBND ngày 29/4/2021</t>
  </si>
  <si>
    <t>141/QĐ-UBND ngày 
28/05/2021</t>
  </si>
  <si>
    <t>238/QĐ-UBND ngày 26/10/2023</t>
  </si>
  <si>
    <t>333/QĐ-UBND ngày
15/10/2021</t>
  </si>
  <si>
    <t>63/QĐ-UBND ngày 13/9/2019</t>
  </si>
  <si>
    <t>1609/QĐ-UBND ngày 15/6/2022</t>
  </si>
  <si>
    <t>Tổng mức đầu tư</t>
  </si>
  <si>
    <t>1626/QĐ-UBND ngày 22/6/2022</t>
  </si>
  <si>
    <t>1640/QĐ-UBND ngày
06/07/2022</t>
  </si>
  <si>
    <t>131/QĐ-UBND ngày 
14/5/2021</t>
  </si>
  <si>
    <t>27/QĐ-UBND ngày 
01/03/2023</t>
  </si>
  <si>
    <t>89/QĐ-UBND ngày
20/04/2021</t>
  </si>
  <si>
    <t>85/QĐ-UBND ngày
04/04/2023</t>
  </si>
  <si>
    <t>4015/QĐ-UBND ngày
03/12/2023</t>
  </si>
  <si>
    <t>378/QĐ-UBND ngày 10/10/2014</t>
  </si>
  <si>
    <t>1752/QĐ-UBND ngày 14/11/2022</t>
  </si>
  <si>
    <t>332/QĐ-UBND ngày
25/9/2024</t>
  </si>
  <si>
    <t>146/QĐ-UBND ngày
15/5/2024</t>
  </si>
  <si>
    <t>1645/QĐ-UBND ngày
8/7/2022</t>
  </si>
  <si>
    <t>720/QĐ-UBND ngày
31/12/2021</t>
  </si>
  <si>
    <t>237/QĐ-UBND ngày 31/8/20223</t>
  </si>
  <si>
    <t xml:space="preserve"> 276/QĐ-UBND ngày
25/9/2023</t>
  </si>
  <si>
    <t>721/QĐ-UBND ngày
31/12/2021</t>
  </si>
  <si>
    <t>1651/QĐ-UBND ngày 15/7/2022</t>
  </si>
  <si>
    <t>629/QĐ-UBND ngày 21/12/2021</t>
  </si>
  <si>
    <t>88/QĐ-UBND ngày 07/4/2023</t>
  </si>
  <si>
    <t>241/QĐ-UBND ngày
 26/10/2023</t>
  </si>
  <si>
    <t>1751/QĐ-UBND ngày 11/11/2022</t>
  </si>
  <si>
    <t>331/QĐ-UBND ngày 29/12/2023</t>
  </si>
  <si>
    <t>241/QĐ-UBND ngày 26/10/2023</t>
  </si>
  <si>
    <t xml:space="preserve"> 4760/QĐ-UBND ngày 29/11/2024</t>
  </si>
  <si>
    <t xml:space="preserve"> 302/QĐ-UBND ngày
 13/9/2024</t>
  </si>
  <si>
    <t>Đã quyết toán</t>
  </si>
  <si>
    <t>Đã hoàn thành chưa  quyết toán</t>
  </si>
  <si>
    <t>Đang triển khai thi công</t>
  </si>
  <si>
    <t>Đã đấu thầu lựa chọn nhà thầu thi công xây dựng</t>
  </si>
  <si>
    <t>Đan triển khai thi công xây dựng</t>
  </si>
  <si>
    <t>TT</t>
  </si>
  <si>
    <t>Đang lập hồ sơ báo cáo kinh tế kỹ thuật</t>
  </si>
  <si>
    <t>159/ QĐ - UBND ngày 16/8/2022</t>
  </si>
  <si>
    <t>193/QĐ - UBND ngày 16/8/2022</t>
  </si>
  <si>
    <t>Giá trị nghiệm thu
 KLHT đến nay</t>
  </si>
  <si>
    <t>Khu học tập và các phòng học phòng chức năngtrường Mầm non xã Ngọc Lâm</t>
  </si>
  <si>
    <t xml:space="preserve">Nâng cấp, cải tạo đường Kim Sơn đoạn từ ngã tư Phố Ngái đến trạm bơm Phúc Bố. </t>
  </si>
  <si>
    <t>Cải tạo, nâng cấp đường và rãnh dọc thoát nước, xã Ngọc Lâm, thị xã Mỹ Hào (Đoạn 1: từ cầu Ngái thôn Vô Ngại đến cống trạm bơm ; đoạn 2: từ giao trục đê Kim Sơn đến cống chăn nuôi thôn Vô Ngại: đoạn 3: từ đường bê tông giáp cổng doanh nghiệp đến đầu làng Nho Lâm)</t>
  </si>
  <si>
    <t xml:space="preserve"> Nâng cấp, cải tạo đường giao thông  xã Ngọc Lâm (đoạn từ QL5 giáp xã Bạch Sam đến khu dân cư và một số tuyến đường trong thôn Ngọc Lãng)</t>
  </si>
  <si>
    <t xml:space="preserve"> Cải tạo, nâng cấp kè và mở rộng tuyến đường giao thông xã Ngọc Lâm (đoạn từ trạm bơm Ngọc Lâm đến trạm bơm Phúc Bố)</t>
  </si>
  <si>
    <t>Xây dựng trụ sở Công an xã Ngọc Lâm</t>
  </si>
  <si>
    <t>Cải tạo, nâng cấp hệ thống đài truyền thanh xã Ngọc Lâm, huyện Mỹ Hào</t>
  </si>
  <si>
    <t>108/QĐ-UBND ngày 14/7/2024</t>
  </si>
  <si>
    <t>44/QĐ-UBND ngày 22/4/2024</t>
  </si>
  <si>
    <t>22/QĐ-UBND ngày 17/10/2019</t>
  </si>
  <si>
    <t>Nhà lớp học 2 tầng 4 phòng trường mầm non xã Ngọc Lâm</t>
  </si>
  <si>
    <t>Nâng cấp, cải tạo đường Kim Sơn từ ngã tư Phố Ngái đến trạm bơm Phúc Bố</t>
  </si>
  <si>
    <t>Cải tạo nâng cấp đường nội đồng thôn Nho Lâm xã Ngọc Lâm</t>
  </si>
  <si>
    <t>Sửa chữa trường mầm non Ngọc Lâm</t>
  </si>
  <si>
    <t>92/QĐ-UBND ngày 30/10/2019</t>
  </si>
  <si>
    <t>187/QĐ-UBND ngày 30/10/2023</t>
  </si>
  <si>
    <t>Hạ tầng đấu giá quyền sử dụng đất cho nhân dân làm nhà ở tại xã Ngọc Lâm</t>
  </si>
  <si>
    <t>Cải tạo nâng cấp đường phía trước UBND xã Ngọc Lâm</t>
  </si>
  <si>
    <t>188/QĐ-UBND ngày 31/10/2022</t>
  </si>
  <si>
    <t>117/QĐ-UBND ngày 31/10/2022</t>
  </si>
  <si>
    <t>189/QĐ-UBND ngày 04/11/2022</t>
  </si>
  <si>
    <t>46/QĐ-UBND ngày 02/5/2024</t>
  </si>
  <si>
    <t>IV</t>
  </si>
  <si>
    <t xml:space="preserve">DỰ ÁN ĐANG TRIỂN KHAI THỰC HIỆN </t>
  </si>
  <si>
    <t>DỰ ÁN ĐÃ PHÊ DUYỆT QUYẾT TOÁN</t>
  </si>
  <si>
    <t>DỰ ÁN ĐANG GIAI ĐOẠN CHUẨN BỊ ĐẦU TƯ</t>
  </si>
  <si>
    <t>Xây dựng nhà lớp học, phòng học bộ môn và các hạng mục phụ trợ trường THCS Phùng Chí Kiên</t>
  </si>
  <si>
    <t>50/NQ-HĐND ngày 16/12/2024</t>
  </si>
  <si>
    <t>88/QĐ-UBND ngày 19/5/2025</t>
  </si>
  <si>
    <t>Đang lập hồ sơ báo cáo nghiên cứu khả thi</t>
  </si>
  <si>
    <t>Đã phê duyệt dự án</t>
  </si>
  <si>
    <t>Nguồn vốn đầu tư trung hạn giai đoạn 2021-2025</t>
  </si>
  <si>
    <t>Cải tạo nâng cấp tuyến đường thôn Đống Thanh từ nhà ông Tính đến nhà ông Xúc</t>
  </si>
  <si>
    <t>12/NQ-HĐND ngày 13/9/2024</t>
  </si>
  <si>
    <t>177/QĐ-UBND ngày 12/9/2025</t>
  </si>
  <si>
    <t>178/QĐ-UBND ngày 12/9/2025</t>
  </si>
  <si>
    <t>353/QĐ-UBND ngày 11/10/2021</t>
  </si>
  <si>
    <t>Đơn vị tính: triệu đồng</t>
  </si>
  <si>
    <t xml:space="preserve">528/QĐ-UBND ngày </t>
  </si>
  <si>
    <t>Tu sửa khẩn cấp sạt lở bờ kênh xả tiêu trạm bơm Ngọc Lâm</t>
  </si>
  <si>
    <t>Đang lập hồ sơ báo cáo đề xuất chủ trương đầu tư</t>
  </si>
  <si>
    <t>NS thị xã (trước sáp nhập)</t>
  </si>
  <si>
    <t>4=(5+6+7)</t>
  </si>
  <si>
    <t>13=(9-9)</t>
  </si>
  <si>
    <t>14=(4-9)</t>
  </si>
  <si>
    <t>Trường tiểu học Phùng Chí Kiên, thị xã Mỹ Hào</t>
  </si>
  <si>
    <t>Số vốn còn lại  bố trí trong kế hoạch trung hạn giai đoạn 2021-2025</t>
  </si>
  <si>
    <t>v</t>
  </si>
  <si>
    <t>Giải ngân 31/01/2026</t>
  </si>
  <si>
    <t>Còn lại</t>
  </si>
  <si>
    <t>Dự kiến kế hoạch trung hạn nguồn vốn ngân sách phường giai đoạn 2026-2030</t>
  </si>
  <si>
    <t>Tổng số</t>
  </si>
  <si>
    <t>551/QĐ-UBND ngày 25/11/2025</t>
  </si>
  <si>
    <t>Đã giải ngân giai đoạn 2021-2025 tính đến thời điểm 31/01/2026</t>
  </si>
  <si>
    <t xml:space="preserve"> Kế hoạch vốn năm 2026 đã giao</t>
  </si>
  <si>
    <t xml:space="preserve">Phụ lục </t>
  </si>
  <si>
    <t>CÁC DỰ ÁN TIẾP NHẬN TỪ 05 XÃ PHƯỜNG CŨ (TRƯỚC SÁP NHẬP)</t>
  </si>
  <si>
    <t>(Kèm theo Báo cáo số….../BC-UBND ngày …../10/2026 của UBND phường Đường Hào)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</si>
</sst>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0_);_(* \(#,##0\);_(* &quot;-&quot;_);_(@_)"/>
    <numFmt numFmtId="43" formatCode="_(* #,##0.00_);_(* \(#,##0.00\);_(* &quot;-&quot;??_);_(@_)"/>
    <numFmt numFmtId="164" formatCode="_-* #,##0_-;\-* #,##0_-;_-* &quot;-&quot;_-;_-@_-"/>
    <numFmt numFmtId="165" formatCode="_(* #,##0_);_(* \(#,##0\);_(* &quot;-&quot;??_);_(@_)"/>
    <numFmt numFmtId="166" formatCode="_-* #,##0\ _₫_-;\-* #,##0\ _₫_-;_-* &quot;-&quot;??\ _₫_-;_-@_-"/>
    <numFmt numFmtId="167" formatCode="_(* #.##0.00_);_(* \(#.##0.00\);_(* &quot;-&quot;??_);_(@_)"/>
  </numFmts>
  <fonts count="28" x14ac:knownFonts="1">
    <font>
      <sz val="11"/>
      <color theme="1"/>
      <name val="Calibri"/>
      <family val="2"/>
      <scheme val="minor"/>
    </font>
    <font>
      <sz val="10"/>
      <name val="MS Sans Serif"/>
      <family val="2"/>
    </font>
    <font>
      <b/>
      <sz val="16"/>
      <name val="Times New Roman"/>
      <family val="1"/>
    </font>
    <font>
      <sz val="11"/>
      <color theme="1"/>
      <name val="Calibri"/>
      <family val="2"/>
      <scheme val="minor"/>
    </font>
    <font>
      <sz val="11"/>
      <color theme="1"/>
      <name val="Times New Roman"/>
      <family val="1"/>
    </font>
    <font>
      <sz val="10"/>
      <color theme="1"/>
      <name val="Arial"/>
      <family val="2"/>
      <charset val="163"/>
    </font>
    <font>
      <sz val="8"/>
      <color theme="1"/>
      <name val="Times New Roman"/>
      <family val="1"/>
    </font>
    <font>
      <b/>
      <sz val="8"/>
      <color theme="1"/>
      <name val="Times New Roman"/>
      <family val="1"/>
    </font>
    <font>
      <sz val="11"/>
      <color rgb="FFFF0000"/>
      <name val="Times New Roman"/>
      <family val="1"/>
    </font>
    <font>
      <sz val="11"/>
      <name val="Times New Roman"/>
      <family val="1"/>
    </font>
    <font>
      <i/>
      <sz val="10"/>
      <color rgb="FFFF0000"/>
      <name val="Times New Roman"/>
      <family val="1"/>
    </font>
    <font>
      <i/>
      <sz val="16"/>
      <color rgb="FFFF0000"/>
      <name val="Times New Roman"/>
      <family val="1"/>
    </font>
    <font>
      <sz val="11"/>
      <name val="Times New Roman"/>
      <family val="1"/>
      <charset val="163"/>
    </font>
    <font>
      <sz val="12"/>
      <color theme="1"/>
      <name val="Times New Roman"/>
      <family val="1"/>
    </font>
    <font>
      <b/>
      <sz val="12"/>
      <color theme="1"/>
      <name val="Times New Roman"/>
      <family val="1"/>
      <charset val="163"/>
    </font>
    <font>
      <sz val="12"/>
      <color theme="1"/>
      <name val="Times New Roman"/>
      <family val="1"/>
      <charset val="163"/>
    </font>
    <font>
      <sz val="11"/>
      <color theme="1"/>
      <name val="Times New Roman"/>
      <family val="1"/>
      <charset val="163"/>
    </font>
    <font>
      <b/>
      <sz val="12"/>
      <color theme="1"/>
      <name val="Times New Roman"/>
      <family val="1"/>
    </font>
    <font>
      <i/>
      <sz val="12"/>
      <color theme="1"/>
      <name val="Times New Roman"/>
      <family val="1"/>
    </font>
    <font>
      <i/>
      <sz val="12"/>
      <color theme="1"/>
      <name val="Times New Roman"/>
      <family val="1"/>
      <charset val="163"/>
    </font>
    <font>
      <b/>
      <sz val="13"/>
      <color theme="1"/>
      <name val="Times New Roman"/>
      <family val="1"/>
    </font>
    <font>
      <i/>
      <sz val="13"/>
      <color theme="1"/>
      <name val="Times New Roman"/>
      <family val="1"/>
    </font>
    <font>
      <b/>
      <i/>
      <sz val="12"/>
      <color theme="1"/>
      <name val="Times New Roman"/>
      <family val="1"/>
      <charset val="163"/>
    </font>
    <font>
      <sz val="12"/>
      <name val="Times New Roman"/>
      <family val="1"/>
      <charset val="163"/>
    </font>
    <font>
      <i/>
      <sz val="10"/>
      <color rgb="FF00B050"/>
      <name val="Times New Roman"/>
      <family val="1"/>
    </font>
    <font>
      <i/>
      <sz val="10"/>
      <color rgb="FF92D050"/>
      <name val="Times New Roman"/>
      <family val="1"/>
    </font>
    <font>
      <sz val="12"/>
      <color rgb="FFFF0000"/>
      <name val="Times New Roman"/>
      <family val="1"/>
    </font>
    <font>
      <sz val="12"/>
      <color theme="1"/>
      <name val="Calibri"/>
      <family val="2"/>
      <charset val="163"/>
      <scheme val="minor"/>
    </font>
  </fonts>
  <fills count="6">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rgb="FFFFFFFF"/>
        <bgColor rgb="FFFFFFFF"/>
      </patternFill>
    </fill>
    <fill>
      <patternFill patternType="solid">
        <fgColor theme="0"/>
        <bgColor rgb="FFFFFFFF"/>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auto="1"/>
      </left>
      <right style="thin">
        <color auto="1"/>
      </right>
      <top style="dotted">
        <color auto="1"/>
      </top>
      <bottom style="dotted">
        <color auto="1"/>
      </bottom>
      <diagonal/>
    </border>
    <border>
      <left style="thin">
        <color auto="1"/>
      </left>
      <right style="thin">
        <color auto="1"/>
      </right>
      <top/>
      <bottom/>
      <diagonal/>
    </border>
    <border>
      <left/>
      <right/>
      <top/>
      <bottom style="thin">
        <color auto="1"/>
      </bottom>
      <diagonal/>
    </border>
    <border>
      <left/>
      <right/>
      <top style="thin">
        <color indexed="64"/>
      </top>
      <bottom/>
      <diagonal/>
    </border>
    <border>
      <left style="thin">
        <color auto="1"/>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style="thin">
        <color auto="1"/>
      </left>
      <right style="thin">
        <color auto="1"/>
      </right>
      <top/>
      <bottom style="dotted">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indexed="64"/>
      </left>
      <right/>
      <top style="thin">
        <color rgb="FF000000"/>
      </top>
      <bottom style="thin">
        <color indexed="64"/>
      </bottom>
      <diagonal/>
    </border>
    <border>
      <left style="thin">
        <color rgb="FF000000"/>
      </left>
      <right style="thin">
        <color rgb="FF000000"/>
      </right>
      <top style="thin">
        <color rgb="FF000000"/>
      </top>
      <bottom/>
      <diagonal/>
    </border>
  </borders>
  <cellStyleXfs count="7">
    <xf numFmtId="0" fontId="0" fillId="0" borderId="0"/>
    <xf numFmtId="0" fontId="1" fillId="0" borderId="0"/>
    <xf numFmtId="43" fontId="3" fillId="0" borderId="0" applyFont="0" applyFill="0" applyBorder="0" applyAlignment="0" applyProtection="0"/>
    <xf numFmtId="0" fontId="5" fillId="0" borderId="0"/>
    <xf numFmtId="164" fontId="3" fillId="0" borderId="0" applyFont="0" applyFill="0" applyBorder="0" applyAlignment="0" applyProtection="0"/>
    <xf numFmtId="0" fontId="3" fillId="0" borderId="0"/>
    <xf numFmtId="167" fontId="3" fillId="0" borderId="0" applyFont="0" applyFill="0" applyBorder="0" applyAlignment="0" applyProtection="0"/>
  </cellStyleXfs>
  <cellXfs count="167">
    <xf numFmtId="0" fontId="0" fillId="0" borderId="0" xfId="0"/>
    <xf numFmtId="0" fontId="2" fillId="0" borderId="0" xfId="1" applyFont="1" applyAlignment="1">
      <alignment vertical="center"/>
    </xf>
    <xf numFmtId="0" fontId="4" fillId="0" borderId="0" xfId="0" applyFont="1"/>
    <xf numFmtId="0" fontId="6" fillId="0" borderId="0" xfId="0" applyFont="1" applyAlignment="1">
      <alignment horizontal="center"/>
    </xf>
    <xf numFmtId="0" fontId="8" fillId="0" borderId="0" xfId="0" applyFont="1"/>
    <xf numFmtId="0" fontId="10" fillId="0" borderId="0" xfId="0" applyFont="1"/>
    <xf numFmtId="0" fontId="7" fillId="0" borderId="0" xfId="0" applyFont="1" applyAlignment="1">
      <alignment vertical="center"/>
    </xf>
    <xf numFmtId="0" fontId="6" fillId="0" borderId="0" xfId="0" applyFont="1"/>
    <xf numFmtId="0" fontId="9" fillId="2" borderId="0" xfId="0" applyFont="1" applyFill="1"/>
    <xf numFmtId="0" fontId="12" fillId="0" borderId="0" xfId="0" applyFont="1"/>
    <xf numFmtId="0" fontId="13" fillId="2" borderId="5" xfId="0" applyFont="1" applyFill="1" applyBorder="1" applyAlignment="1">
      <alignment vertical="center" wrapText="1"/>
    </xf>
    <xf numFmtId="0" fontId="13" fillId="2" borderId="1" xfId="0" applyFont="1" applyFill="1" applyBorder="1" applyAlignment="1">
      <alignment vertical="center" wrapText="1"/>
    </xf>
    <xf numFmtId="0" fontId="13" fillId="3" borderId="16" xfId="0" applyFont="1" applyFill="1" applyBorder="1" applyAlignment="1">
      <alignment horizontal="left" vertical="center" wrapText="1"/>
    </xf>
    <xf numFmtId="165" fontId="13" fillId="0" borderId="1" xfId="2" applyNumberFormat="1" applyFont="1" applyBorder="1" applyAlignment="1">
      <alignment vertical="center"/>
    </xf>
    <xf numFmtId="0" fontId="13" fillId="0" borderId="1" xfId="0" applyFont="1" applyBorder="1" applyAlignment="1">
      <alignment horizontal="center" vertical="center" wrapText="1"/>
    </xf>
    <xf numFmtId="0" fontId="13" fillId="2" borderId="1" xfId="5" applyFont="1" applyFill="1" applyBorder="1" applyAlignment="1">
      <alignment vertical="center" wrapText="1"/>
    </xf>
    <xf numFmtId="0" fontId="13" fillId="2" borderId="1" xfId="0" applyFont="1" applyFill="1" applyBorder="1" applyAlignment="1">
      <alignment horizontal="center" vertical="center" wrapText="1"/>
    </xf>
    <xf numFmtId="165" fontId="13" fillId="2" borderId="1" xfId="2" applyNumberFormat="1" applyFont="1" applyFill="1" applyBorder="1" applyAlignment="1">
      <alignment vertical="center"/>
    </xf>
    <xf numFmtId="166" fontId="13" fillId="2" borderId="1" xfId="2" applyNumberFormat="1" applyFont="1" applyFill="1" applyBorder="1" applyAlignment="1">
      <alignment horizontal="right" vertical="center" wrapText="1" readingOrder="1"/>
    </xf>
    <xf numFmtId="41" fontId="13" fillId="2" borderId="1" xfId="0" applyNumberFormat="1" applyFont="1" applyFill="1" applyBorder="1" applyAlignment="1">
      <alignment vertical="center"/>
    </xf>
    <xf numFmtId="164" fontId="13" fillId="2" borderId="1" xfId="4" applyFont="1" applyFill="1" applyBorder="1" applyAlignment="1">
      <alignment horizontal="center" vertical="center"/>
    </xf>
    <xf numFmtId="0" fontId="13" fillId="0" borderId="1" xfId="0" applyFont="1" applyBorder="1"/>
    <xf numFmtId="0" fontId="13" fillId="2" borderId="1" xfId="0" applyFont="1" applyFill="1" applyBorder="1" applyAlignment="1">
      <alignment horizontal="center" vertical="center"/>
    </xf>
    <xf numFmtId="164" fontId="13" fillId="2" borderId="1" xfId="4" applyFont="1" applyFill="1" applyBorder="1" applyAlignment="1">
      <alignment vertical="center"/>
    </xf>
    <xf numFmtId="0" fontId="13" fillId="0" borderId="1" xfId="0" applyFont="1" applyBorder="1" applyAlignment="1">
      <alignment vertical="center" wrapText="1"/>
    </xf>
    <xf numFmtId="165" fontId="15" fillId="0" borderId="1" xfId="2" applyNumberFormat="1" applyFont="1" applyBorder="1" applyAlignment="1">
      <alignment vertical="center"/>
    </xf>
    <xf numFmtId="0" fontId="6" fillId="2" borderId="0" xfId="0" applyFont="1" applyFill="1"/>
    <xf numFmtId="0" fontId="16" fillId="0" borderId="0" xfId="0" applyFont="1"/>
    <xf numFmtId="0" fontId="17" fillId="2" borderId="5" xfId="1" applyFont="1" applyFill="1" applyBorder="1" applyAlignment="1">
      <alignment horizontal="center" vertical="center" wrapText="1"/>
    </xf>
    <xf numFmtId="0" fontId="17" fillId="2" borderId="5" xfId="0" applyFont="1" applyFill="1" applyBorder="1" applyAlignment="1">
      <alignment horizontal="center" vertical="center" wrapText="1"/>
    </xf>
    <xf numFmtId="0" fontId="17" fillId="0" borderId="5" xfId="1" applyFont="1" applyBorder="1" applyAlignment="1">
      <alignment horizontal="center" vertical="center"/>
    </xf>
    <xf numFmtId="0" fontId="18" fillId="2" borderId="5" xfId="1" applyFont="1" applyFill="1" applyBorder="1" applyAlignment="1">
      <alignment horizontal="center" vertical="center"/>
    </xf>
    <xf numFmtId="0" fontId="18" fillId="2" borderId="1" xfId="1" applyFont="1" applyFill="1" applyBorder="1" applyAlignment="1">
      <alignment horizontal="center" vertical="center"/>
    </xf>
    <xf numFmtId="0" fontId="18" fillId="2" borderId="5" xfId="1" applyFont="1" applyFill="1" applyBorder="1" applyAlignment="1">
      <alignment horizontal="center" vertical="center" wrapText="1"/>
    </xf>
    <xf numFmtId="0" fontId="18" fillId="2" borderId="1" xfId="1" applyFont="1" applyFill="1" applyBorder="1" applyAlignment="1">
      <alignment horizontal="center" vertical="center" wrapText="1"/>
    </xf>
    <xf numFmtId="0" fontId="18" fillId="2" borderId="1" xfId="0" applyFont="1" applyFill="1" applyBorder="1" applyAlignment="1">
      <alignment vertical="center"/>
    </xf>
    <xf numFmtId="0" fontId="13" fillId="0" borderId="1" xfId="1" applyFont="1" applyBorder="1" applyAlignment="1">
      <alignment horizontal="center" vertical="center" wrapText="1"/>
    </xf>
    <xf numFmtId="0" fontId="13" fillId="0" borderId="5" xfId="1" applyFont="1" applyBorder="1" applyAlignment="1">
      <alignment horizontal="center" vertical="center"/>
    </xf>
    <xf numFmtId="164" fontId="14" fillId="0" borderId="5" xfId="1" applyNumberFormat="1" applyFont="1" applyBorder="1" applyAlignment="1">
      <alignment horizontal="center" vertical="center"/>
    </xf>
    <xf numFmtId="0" fontId="15" fillId="0" borderId="1" xfId="1" applyFont="1" applyBorder="1" applyAlignment="1">
      <alignment horizontal="center" vertical="center" wrapText="1"/>
    </xf>
    <xf numFmtId="164" fontId="15" fillId="2" borderId="5" xfId="4" applyFont="1" applyFill="1" applyBorder="1" applyAlignment="1">
      <alignment horizontal="center" vertical="center"/>
    </xf>
    <xf numFmtId="164" fontId="15" fillId="2" borderId="1" xfId="4" applyFont="1" applyFill="1" applyBorder="1" applyAlignment="1">
      <alignment horizontal="center" vertical="center"/>
    </xf>
    <xf numFmtId="164" fontId="15" fillId="2" borderId="5" xfId="4" applyFont="1" applyFill="1" applyBorder="1" applyAlignment="1">
      <alignment horizontal="center" vertical="center" wrapText="1"/>
    </xf>
    <xf numFmtId="164" fontId="15" fillId="2" borderId="1" xfId="4" applyFont="1" applyFill="1" applyBorder="1" applyAlignment="1">
      <alignment horizontal="center" vertical="center" wrapText="1"/>
    </xf>
    <xf numFmtId="164" fontId="15" fillId="2" borderId="1" xfId="4" applyFont="1" applyFill="1" applyBorder="1" applyAlignment="1">
      <alignment vertical="center"/>
    </xf>
    <xf numFmtId="0" fontId="15" fillId="0" borderId="1" xfId="0" applyFont="1" applyBorder="1" applyAlignment="1">
      <alignment horizontal="center" vertical="center" wrapText="1"/>
    </xf>
    <xf numFmtId="0" fontId="13" fillId="2" borderId="5" xfId="0" applyFont="1" applyFill="1" applyBorder="1" applyAlignment="1">
      <alignment horizontal="left" vertical="center" wrapText="1"/>
    </xf>
    <xf numFmtId="164" fontId="15" fillId="2" borderId="1" xfId="4" applyFont="1" applyFill="1" applyBorder="1" applyAlignment="1">
      <alignment horizontal="right" vertical="center"/>
    </xf>
    <xf numFmtId="166" fontId="15" fillId="2" borderId="1" xfId="2" applyNumberFormat="1" applyFont="1" applyFill="1" applyBorder="1" applyAlignment="1">
      <alignment horizontal="right" vertical="center" wrapText="1" readingOrder="1"/>
    </xf>
    <xf numFmtId="165" fontId="15" fillId="2" borderId="1" xfId="2" applyNumberFormat="1" applyFont="1" applyFill="1" applyBorder="1" applyAlignment="1">
      <alignment horizontal="right" vertical="center"/>
    </xf>
    <xf numFmtId="41" fontId="15" fillId="2" borderId="1" xfId="0" applyNumberFormat="1" applyFont="1" applyFill="1" applyBorder="1" applyAlignment="1">
      <alignment horizontal="right" vertical="center"/>
    </xf>
    <xf numFmtId="165" fontId="15" fillId="2" borderId="1" xfId="2" applyNumberFormat="1" applyFont="1" applyFill="1" applyBorder="1" applyAlignment="1">
      <alignment vertical="center"/>
    </xf>
    <xf numFmtId="0" fontId="13" fillId="4" borderId="16" xfId="0" applyFont="1" applyFill="1" applyBorder="1" applyAlignment="1">
      <alignment horizontal="center" vertical="center" wrapText="1"/>
    </xf>
    <xf numFmtId="0" fontId="13" fillId="3" borderId="17" xfId="0" applyFont="1" applyFill="1" applyBorder="1" applyAlignment="1">
      <alignment horizontal="left" vertical="center" wrapText="1" readingOrder="1"/>
    </xf>
    <xf numFmtId="0" fontId="13" fillId="2" borderId="1" xfId="0" applyFont="1" applyFill="1" applyBorder="1" applyAlignment="1">
      <alignment horizontal="left" vertical="center" wrapText="1"/>
    </xf>
    <xf numFmtId="164" fontId="18" fillId="2" borderId="5" xfId="4" applyFont="1" applyFill="1" applyBorder="1" applyAlignment="1">
      <alignment horizontal="center" vertical="center"/>
    </xf>
    <xf numFmtId="164" fontId="13" fillId="2" borderId="5" xfId="4" applyFont="1" applyFill="1" applyBorder="1" applyAlignment="1">
      <alignment horizontal="center" vertical="center" wrapText="1"/>
    </xf>
    <xf numFmtId="164" fontId="13" fillId="2" borderId="1" xfId="4" applyFont="1" applyFill="1" applyBorder="1" applyAlignment="1">
      <alignment horizontal="center" vertical="center" wrapText="1"/>
    </xf>
    <xf numFmtId="0" fontId="13" fillId="0" borderId="1" xfId="0" applyFont="1" applyBorder="1" applyAlignment="1">
      <alignment horizontal="left" vertical="center" wrapText="1"/>
    </xf>
    <xf numFmtId="164" fontId="19" fillId="2" borderId="5" xfId="4" applyFont="1" applyFill="1" applyBorder="1" applyAlignment="1">
      <alignment horizontal="center" vertical="center"/>
    </xf>
    <xf numFmtId="165" fontId="13" fillId="2" borderId="1" xfId="2" applyNumberFormat="1" applyFont="1" applyFill="1" applyBorder="1" applyAlignment="1">
      <alignment horizontal="right" vertical="center"/>
    </xf>
    <xf numFmtId="41" fontId="13" fillId="2" borderId="1" xfId="0" applyNumberFormat="1" applyFont="1" applyFill="1" applyBorder="1" applyAlignment="1">
      <alignment horizontal="right" vertical="center"/>
    </xf>
    <xf numFmtId="0" fontId="13" fillId="5" borderId="19" xfId="0" applyFont="1" applyFill="1" applyBorder="1" applyAlignment="1">
      <alignment horizontal="center" vertical="center" wrapText="1"/>
    </xf>
    <xf numFmtId="0" fontId="13" fillId="2" borderId="1" xfId="1" applyFont="1" applyFill="1" applyBorder="1" applyAlignment="1">
      <alignment horizontal="center" vertical="center" wrapText="1"/>
    </xf>
    <xf numFmtId="0" fontId="15" fillId="2" borderId="1" xfId="0" applyFont="1" applyFill="1" applyBorder="1" applyAlignment="1">
      <alignment horizontal="center" vertical="center" wrapText="1"/>
    </xf>
    <xf numFmtId="164" fontId="13" fillId="2" borderId="1" xfId="4" applyFont="1" applyFill="1" applyBorder="1" applyAlignment="1">
      <alignment horizontal="right" vertical="center"/>
    </xf>
    <xf numFmtId="0" fontId="14" fillId="2" borderId="1" xfId="1" applyFont="1" applyFill="1" applyBorder="1" applyAlignment="1">
      <alignment horizontal="center" vertical="center" wrapText="1"/>
    </xf>
    <xf numFmtId="0" fontId="14" fillId="2" borderId="2" xfId="1" applyFont="1" applyFill="1" applyBorder="1" applyAlignment="1">
      <alignment vertical="center" wrapText="1"/>
    </xf>
    <xf numFmtId="0" fontId="14" fillId="2" borderId="1" xfId="1" applyFont="1" applyFill="1" applyBorder="1" applyAlignment="1">
      <alignment vertical="center" wrapText="1"/>
    </xf>
    <xf numFmtId="164" fontId="14" fillId="2" borderId="5" xfId="1" applyNumberFormat="1" applyFont="1" applyFill="1" applyBorder="1" applyAlignment="1">
      <alignment horizontal="center" vertical="center"/>
    </xf>
    <xf numFmtId="0" fontId="15" fillId="2" borderId="1" xfId="0" applyFont="1" applyFill="1" applyBorder="1"/>
    <xf numFmtId="0" fontId="17" fillId="2" borderId="18" xfId="1" applyFont="1" applyFill="1" applyBorder="1" applyAlignment="1">
      <alignment vertical="center" wrapText="1"/>
    </xf>
    <xf numFmtId="0" fontId="17" fillId="2" borderId="1" xfId="1" applyFont="1" applyFill="1" applyBorder="1" applyAlignment="1">
      <alignment vertical="center" wrapText="1"/>
    </xf>
    <xf numFmtId="0" fontId="17" fillId="2" borderId="1" xfId="1" applyFont="1" applyFill="1" applyBorder="1" applyAlignment="1">
      <alignment horizontal="center" vertical="center" wrapText="1"/>
    </xf>
    <xf numFmtId="0" fontId="14" fillId="2" borderId="1" xfId="0" applyFont="1" applyFill="1" applyBorder="1" applyAlignment="1">
      <alignment horizontal="center" vertical="center"/>
    </xf>
    <xf numFmtId="0" fontId="14" fillId="2" borderId="18" xfId="5" applyFont="1" applyFill="1" applyBorder="1" applyAlignment="1">
      <alignment vertical="center" wrapText="1"/>
    </xf>
    <xf numFmtId="0" fontId="14" fillId="2" borderId="1" xfId="5" applyFont="1" applyFill="1" applyBorder="1" applyAlignment="1">
      <alignment vertical="center" wrapText="1"/>
    </xf>
    <xf numFmtId="164" fontId="14" fillId="2" borderId="1" xfId="4" applyFont="1" applyFill="1" applyBorder="1" applyAlignment="1">
      <alignment horizontal="center" vertical="center"/>
    </xf>
    <xf numFmtId="0" fontId="14" fillId="2" borderId="1" xfId="0" applyFont="1" applyFill="1" applyBorder="1" applyAlignment="1">
      <alignment horizontal="center" vertical="center" wrapText="1"/>
    </xf>
    <xf numFmtId="165" fontId="4" fillId="0" borderId="0" xfId="2" applyNumberFormat="1" applyFont="1"/>
    <xf numFmtId="164" fontId="15" fillId="0" borderId="1" xfId="4" applyFont="1" applyFill="1" applyBorder="1" applyAlignment="1">
      <alignment horizontal="center" vertical="center" wrapText="1"/>
    </xf>
    <xf numFmtId="0" fontId="10" fillId="0" borderId="1" xfId="0" applyFont="1" applyBorder="1"/>
    <xf numFmtId="0" fontId="10" fillId="0" borderId="1" xfId="0" applyFont="1" applyBorder="1" applyAlignment="1">
      <alignment horizontal="center" vertical="center"/>
    </xf>
    <xf numFmtId="166" fontId="10" fillId="0" borderId="1" xfId="0" applyNumberFormat="1" applyFont="1" applyBorder="1" applyAlignment="1">
      <alignment horizontal="center" vertical="center"/>
    </xf>
    <xf numFmtId="0" fontId="11" fillId="0" borderId="1" xfId="0" applyFont="1" applyBorder="1" applyAlignment="1">
      <alignment horizontal="center" vertical="center"/>
    </xf>
    <xf numFmtId="0" fontId="10" fillId="0" borderId="1" xfId="0" applyFont="1" applyBorder="1" applyAlignment="1">
      <alignment vertical="center"/>
    </xf>
    <xf numFmtId="166" fontId="10" fillId="0" borderId="1" xfId="0" applyNumberFormat="1" applyFont="1" applyBorder="1" applyAlignment="1">
      <alignment vertical="center"/>
    </xf>
    <xf numFmtId="0" fontId="24" fillId="0" borderId="1" xfId="0" applyFont="1" applyBorder="1"/>
    <xf numFmtId="0" fontId="25" fillId="0" borderId="1" xfId="0" applyFont="1" applyBorder="1"/>
    <xf numFmtId="0" fontId="4" fillId="0" borderId="1" xfId="0" applyFont="1" applyBorder="1"/>
    <xf numFmtId="165" fontId="10" fillId="0" borderId="1" xfId="2" applyNumberFormat="1" applyFont="1" applyBorder="1" applyAlignment="1">
      <alignment vertical="center"/>
    </xf>
    <xf numFmtId="0" fontId="10" fillId="0" borderId="1" xfId="0" applyFont="1" applyBorder="1" applyAlignment="1">
      <alignment horizontal="right" vertical="center"/>
    </xf>
    <xf numFmtId="166" fontId="10" fillId="0" borderId="1" xfId="0" applyNumberFormat="1" applyFont="1" applyBorder="1" applyAlignment="1">
      <alignment horizontal="right" vertical="center"/>
    </xf>
    <xf numFmtId="165" fontId="10" fillId="0" borderId="1" xfId="2" applyNumberFormat="1" applyFont="1" applyBorder="1" applyAlignment="1">
      <alignment horizontal="right" vertical="center"/>
    </xf>
    <xf numFmtId="166" fontId="10" fillId="0" borderId="1" xfId="0" applyNumberFormat="1" applyFont="1" applyBorder="1"/>
    <xf numFmtId="165" fontId="6" fillId="0" borderId="0" xfId="2" applyNumberFormat="1" applyFont="1"/>
    <xf numFmtId="165" fontId="18" fillId="0" borderId="5" xfId="2" applyNumberFormat="1" applyFont="1" applyBorder="1" applyAlignment="1">
      <alignment horizontal="center" vertical="center"/>
    </xf>
    <xf numFmtId="165" fontId="17" fillId="0" borderId="5" xfId="2" applyNumberFormat="1" applyFont="1" applyBorder="1" applyAlignment="1">
      <alignment horizontal="center" vertical="center"/>
    </xf>
    <xf numFmtId="165" fontId="14" fillId="2" borderId="5" xfId="2" applyNumberFormat="1" applyFont="1" applyFill="1" applyBorder="1" applyAlignment="1">
      <alignment horizontal="center" vertical="center"/>
    </xf>
    <xf numFmtId="165" fontId="15" fillId="0" borderId="5" xfId="2" applyNumberFormat="1" applyFont="1" applyBorder="1" applyAlignment="1">
      <alignment horizontal="center" vertical="center"/>
    </xf>
    <xf numFmtId="165" fontId="15" fillId="2" borderId="1" xfId="2" applyNumberFormat="1" applyFont="1" applyFill="1" applyBorder="1" applyAlignment="1">
      <alignment horizontal="right" vertical="center" wrapText="1" readingOrder="1"/>
    </xf>
    <xf numFmtId="165" fontId="13" fillId="0" borderId="5" xfId="2" applyNumberFormat="1" applyFont="1" applyBorder="1" applyAlignment="1">
      <alignment horizontal="center" vertical="center"/>
    </xf>
    <xf numFmtId="165" fontId="13" fillId="0" borderId="1" xfId="2" applyNumberFormat="1" applyFont="1" applyFill="1" applyBorder="1" applyAlignment="1">
      <alignment horizontal="right" vertical="center" wrapText="1" readingOrder="1"/>
    </xf>
    <xf numFmtId="165" fontId="13" fillId="2" borderId="1" xfId="2" applyNumberFormat="1" applyFont="1" applyFill="1" applyBorder="1" applyAlignment="1">
      <alignment horizontal="right" vertical="center" wrapText="1" readingOrder="1"/>
    </xf>
    <xf numFmtId="165" fontId="14" fillId="2" borderId="1" xfId="2" applyNumberFormat="1" applyFont="1" applyFill="1" applyBorder="1" applyAlignment="1">
      <alignment horizontal="center" vertical="center"/>
    </xf>
    <xf numFmtId="165" fontId="17" fillId="2" borderId="5" xfId="2" applyNumberFormat="1" applyFont="1" applyFill="1" applyBorder="1" applyAlignment="1">
      <alignment horizontal="center" vertical="center" wrapText="1"/>
    </xf>
    <xf numFmtId="165" fontId="18" fillId="2" borderId="5" xfId="2" applyNumberFormat="1" applyFont="1" applyFill="1" applyBorder="1" applyAlignment="1">
      <alignment horizontal="center" vertical="center" wrapText="1"/>
    </xf>
    <xf numFmtId="165" fontId="15" fillId="2" borderId="5" xfId="2" applyNumberFormat="1" applyFont="1" applyFill="1" applyBorder="1" applyAlignment="1">
      <alignment horizontal="center" vertical="center" wrapText="1"/>
    </xf>
    <xf numFmtId="165" fontId="13" fillId="2" borderId="5" xfId="2" applyNumberFormat="1" applyFont="1" applyFill="1" applyBorder="1" applyAlignment="1">
      <alignment horizontal="center" vertical="center" wrapText="1"/>
    </xf>
    <xf numFmtId="165" fontId="13" fillId="2" borderId="5" xfId="2" applyNumberFormat="1" applyFont="1" applyFill="1" applyBorder="1" applyAlignment="1">
      <alignment horizontal="center" vertical="center"/>
    </xf>
    <xf numFmtId="164" fontId="13" fillId="2" borderId="5" xfId="4" applyFont="1" applyFill="1" applyBorder="1" applyAlignment="1">
      <alignment horizontal="center" vertical="center"/>
    </xf>
    <xf numFmtId="165" fontId="13" fillId="2" borderId="1" xfId="2" applyNumberFormat="1" applyFont="1" applyFill="1" applyBorder="1" applyAlignment="1">
      <alignment horizontal="center" vertical="center" wrapText="1" readingOrder="1"/>
    </xf>
    <xf numFmtId="166" fontId="13" fillId="2" borderId="1" xfId="2" applyNumberFormat="1" applyFont="1" applyFill="1" applyBorder="1" applyAlignment="1">
      <alignment horizontal="center" vertical="center" wrapText="1" readingOrder="1"/>
    </xf>
    <xf numFmtId="0" fontId="23" fillId="2" borderId="1" xfId="0" applyFont="1" applyFill="1" applyBorder="1" applyAlignment="1">
      <alignment horizontal="center" vertical="center" wrapText="1"/>
    </xf>
    <xf numFmtId="165" fontId="13" fillId="2" borderId="1" xfId="2" applyNumberFormat="1" applyFont="1" applyFill="1" applyBorder="1" applyAlignment="1">
      <alignment horizontal="center" vertical="center"/>
    </xf>
    <xf numFmtId="166" fontId="13" fillId="2" borderId="15" xfId="2" applyNumberFormat="1" applyFont="1" applyFill="1" applyBorder="1" applyAlignment="1">
      <alignment horizontal="right" vertical="center" wrapText="1" readingOrder="1"/>
    </xf>
    <xf numFmtId="0" fontId="13" fillId="2" borderId="16" xfId="0" applyFont="1" applyFill="1" applyBorder="1" applyAlignment="1">
      <alignment horizontal="left" vertical="center" wrapText="1"/>
    </xf>
    <xf numFmtId="0" fontId="13" fillId="5" borderId="16" xfId="0" applyFont="1" applyFill="1" applyBorder="1" applyAlignment="1">
      <alignment horizontal="center" vertical="center" wrapText="1"/>
    </xf>
    <xf numFmtId="0" fontId="13" fillId="2" borderId="1" xfId="0" applyFont="1" applyFill="1" applyBorder="1"/>
    <xf numFmtId="165" fontId="13" fillId="2" borderId="1" xfId="0" applyNumberFormat="1" applyFont="1" applyFill="1" applyBorder="1" applyAlignment="1">
      <alignment horizontal="center" vertical="center"/>
    </xf>
    <xf numFmtId="0" fontId="13" fillId="2" borderId="16" xfId="0" applyFont="1" applyFill="1" applyBorder="1" applyAlignment="1">
      <alignment horizontal="center" vertical="center" wrapText="1"/>
    </xf>
    <xf numFmtId="0" fontId="13" fillId="5" borderId="16" xfId="0" applyFont="1" applyFill="1" applyBorder="1" applyAlignment="1">
      <alignment horizontal="left" vertical="center" wrapText="1"/>
    </xf>
    <xf numFmtId="0" fontId="26" fillId="2" borderId="1" xfId="0" applyFont="1" applyFill="1" applyBorder="1" applyAlignment="1">
      <alignment horizontal="center" vertical="center" wrapText="1"/>
    </xf>
    <xf numFmtId="49" fontId="13" fillId="2" borderId="1" xfId="0" applyNumberFormat="1" applyFont="1" applyFill="1" applyBorder="1" applyAlignment="1">
      <alignment horizontal="center" vertical="center" wrapText="1"/>
    </xf>
    <xf numFmtId="165" fontId="15" fillId="2" borderId="5" xfId="2" applyNumberFormat="1" applyFont="1" applyFill="1" applyBorder="1" applyAlignment="1">
      <alignment horizontal="center" vertical="center"/>
    </xf>
    <xf numFmtId="0" fontId="13" fillId="2" borderId="19" xfId="0" applyFont="1" applyFill="1" applyBorder="1" applyAlignment="1">
      <alignment horizontal="center" vertical="center" wrapText="1"/>
    </xf>
    <xf numFmtId="0" fontId="10" fillId="2" borderId="1" xfId="0" applyFont="1" applyFill="1" applyBorder="1"/>
    <xf numFmtId="0" fontId="10" fillId="2" borderId="1" xfId="0" applyFont="1" applyFill="1" applyBorder="1" applyAlignment="1">
      <alignment vertical="center"/>
    </xf>
    <xf numFmtId="165" fontId="10" fillId="2" borderId="1" xfId="0" applyNumberFormat="1" applyFont="1" applyFill="1" applyBorder="1" applyAlignment="1">
      <alignment vertical="center"/>
    </xf>
    <xf numFmtId="0" fontId="13" fillId="0" borderId="1" xfId="1" applyFont="1" applyBorder="1" applyAlignment="1">
      <alignment horizontal="center" vertical="center"/>
    </xf>
    <xf numFmtId="0" fontId="8" fillId="0" borderId="1" xfId="0" applyFont="1" applyBorder="1" applyAlignment="1">
      <alignment horizontal="center" vertical="center"/>
    </xf>
    <xf numFmtId="0" fontId="17" fillId="2" borderId="4" xfId="1" applyFont="1" applyFill="1" applyBorder="1" applyAlignment="1">
      <alignment horizontal="center" vertical="center" wrapText="1"/>
    </xf>
    <xf numFmtId="0" fontId="17" fillId="2" borderId="9" xfId="1" applyFont="1" applyFill="1" applyBorder="1" applyAlignment="1">
      <alignment horizontal="center" vertical="center" wrapText="1"/>
    </xf>
    <xf numFmtId="0" fontId="17" fillId="2" borderId="5" xfId="1" applyFont="1" applyFill="1" applyBorder="1" applyAlignment="1">
      <alignment horizontal="center" vertical="center" wrapText="1"/>
    </xf>
    <xf numFmtId="165" fontId="17" fillId="0" borderId="4" xfId="2" applyNumberFormat="1" applyFont="1" applyBorder="1" applyAlignment="1">
      <alignment horizontal="center" vertical="center" wrapText="1"/>
    </xf>
    <xf numFmtId="165" fontId="17" fillId="0" borderId="9" xfId="2" applyNumberFormat="1" applyFont="1" applyBorder="1" applyAlignment="1">
      <alignment horizontal="center" vertical="center" wrapText="1"/>
    </xf>
    <xf numFmtId="165" fontId="17" fillId="0" borderId="5" xfId="2" applyNumberFormat="1" applyFont="1" applyBorder="1" applyAlignment="1">
      <alignment horizontal="center" vertical="center" wrapText="1"/>
    </xf>
    <xf numFmtId="0" fontId="8" fillId="0" borderId="1" xfId="0" applyFont="1" applyBorder="1" applyAlignment="1">
      <alignment horizontal="center" vertical="center" wrapText="1"/>
    </xf>
    <xf numFmtId="0" fontId="17" fillId="2" borderId="12" xfId="1" applyFont="1" applyFill="1" applyBorder="1" applyAlignment="1">
      <alignment horizontal="center" vertical="center" wrapText="1"/>
    </xf>
    <xf numFmtId="0" fontId="17" fillId="2" borderId="6" xfId="1" applyFont="1" applyFill="1" applyBorder="1" applyAlignment="1">
      <alignment horizontal="center" vertical="center" wrapText="1"/>
    </xf>
    <xf numFmtId="0" fontId="17" fillId="2" borderId="13" xfId="1" applyFont="1" applyFill="1" applyBorder="1" applyAlignment="1">
      <alignment horizontal="center" vertical="center" wrapText="1"/>
    </xf>
    <xf numFmtId="0" fontId="17" fillId="2" borderId="7" xfId="1" applyFont="1" applyFill="1" applyBorder="1" applyAlignment="1">
      <alignment horizontal="center" vertical="center" wrapText="1"/>
    </xf>
    <xf numFmtId="0" fontId="20" fillId="0" borderId="0" xfId="0" applyFont="1" applyAlignment="1">
      <alignment horizontal="center" vertical="center"/>
    </xf>
    <xf numFmtId="0" fontId="17" fillId="0" borderId="4" xfId="1" applyFont="1" applyBorder="1" applyAlignment="1">
      <alignment horizontal="center" vertical="center" wrapText="1"/>
    </xf>
    <xf numFmtId="0" fontId="17" fillId="0" borderId="9" xfId="1" applyFont="1" applyBorder="1" applyAlignment="1">
      <alignment horizontal="center" vertical="center" wrapText="1"/>
    </xf>
    <xf numFmtId="0" fontId="17" fillId="0" borderId="5" xfId="1" applyFont="1" applyBorder="1" applyAlignment="1">
      <alignment horizontal="center" vertical="center" wrapText="1"/>
    </xf>
    <xf numFmtId="0" fontId="20" fillId="0" borderId="0" xfId="1" applyFont="1" applyAlignment="1">
      <alignment horizontal="center" vertical="center"/>
    </xf>
    <xf numFmtId="0" fontId="22" fillId="0" borderId="10" xfId="0" applyFont="1" applyBorder="1" applyAlignment="1">
      <alignment horizontal="right" vertical="center"/>
    </xf>
    <xf numFmtId="0" fontId="17" fillId="0" borderId="4"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5" xfId="0" applyFont="1" applyBorder="1" applyAlignment="1">
      <alignment horizontal="center" vertical="center" wrapText="1"/>
    </xf>
    <xf numFmtId="0" fontId="17" fillId="2" borderId="11" xfId="1" applyFont="1" applyFill="1" applyBorder="1" applyAlignment="1">
      <alignment horizontal="center" vertical="center" wrapText="1"/>
    </xf>
    <xf numFmtId="0" fontId="17" fillId="2" borderId="10" xfId="1" applyFont="1" applyFill="1" applyBorder="1" applyAlignment="1">
      <alignment horizontal="center" vertical="center" wrapText="1"/>
    </xf>
    <xf numFmtId="0" fontId="17" fillId="2" borderId="4" xfId="1" applyFont="1" applyFill="1" applyBorder="1" applyAlignment="1">
      <alignment horizontal="center" vertical="center"/>
    </xf>
    <xf numFmtId="0" fontId="17" fillId="2" borderId="5" xfId="1" applyFont="1" applyFill="1" applyBorder="1" applyAlignment="1">
      <alignment horizontal="center" vertical="center"/>
    </xf>
    <xf numFmtId="0" fontId="17" fillId="2" borderId="2" xfId="1" applyFont="1" applyFill="1" applyBorder="1" applyAlignment="1">
      <alignment horizontal="center" vertical="center" wrapText="1"/>
    </xf>
    <xf numFmtId="0" fontId="17" fillId="2" borderId="14" xfId="1" applyFont="1" applyFill="1" applyBorder="1" applyAlignment="1">
      <alignment horizontal="center" vertical="center" wrapText="1"/>
    </xf>
    <xf numFmtId="0" fontId="17" fillId="2" borderId="3" xfId="1" applyFont="1" applyFill="1" applyBorder="1" applyAlignment="1">
      <alignment horizontal="center" vertical="center" wrapText="1"/>
    </xf>
    <xf numFmtId="0" fontId="21" fillId="0" borderId="0" xfId="1" applyFont="1" applyAlignment="1">
      <alignment horizontal="center" vertical="center"/>
    </xf>
    <xf numFmtId="0" fontId="17" fillId="0" borderId="4" xfId="1" applyFont="1" applyBorder="1" applyAlignment="1">
      <alignment horizontal="center" vertical="center"/>
    </xf>
    <xf numFmtId="0" fontId="17" fillId="0" borderId="9" xfId="1" applyFont="1" applyBorder="1" applyAlignment="1">
      <alignment horizontal="center" vertical="center"/>
    </xf>
    <xf numFmtId="165" fontId="13" fillId="2" borderId="1" xfId="2" applyNumberFormat="1" applyFont="1" applyFill="1" applyBorder="1" applyAlignment="1">
      <alignment vertical="center" wrapText="1"/>
    </xf>
    <xf numFmtId="0" fontId="13" fillId="2" borderId="1" xfId="0" applyFont="1" applyFill="1" applyBorder="1" applyAlignment="1">
      <alignment vertical="center"/>
    </xf>
    <xf numFmtId="165" fontId="13" fillId="2" borderId="8" xfId="2" applyNumberFormat="1" applyFont="1" applyFill="1" applyBorder="1" applyAlignment="1">
      <alignment horizontal="right" vertical="center" wrapText="1" readingOrder="1"/>
    </xf>
    <xf numFmtId="166" fontId="13" fillId="2" borderId="8" xfId="2" applyNumberFormat="1" applyFont="1" applyFill="1" applyBorder="1" applyAlignment="1">
      <alignment horizontal="right" vertical="center" wrapText="1" readingOrder="1"/>
    </xf>
    <xf numFmtId="165" fontId="27" fillId="2" borderId="1" xfId="2" applyNumberFormat="1" applyFont="1" applyFill="1" applyBorder="1" applyAlignment="1">
      <alignment vertical="center"/>
    </xf>
    <xf numFmtId="41" fontId="13" fillId="2" borderId="8" xfId="0" applyNumberFormat="1" applyFont="1" applyFill="1" applyBorder="1" applyAlignment="1">
      <alignment vertical="center"/>
    </xf>
  </cellXfs>
  <cellStyles count="7">
    <cellStyle name="Comma" xfId="2" builtinId="3"/>
    <cellStyle name="Comma [0]" xfId="4" builtinId="6"/>
    <cellStyle name="Comma 2" xfId="6" xr:uid="{00000000-0005-0000-0000-000002000000}"/>
    <cellStyle name="Normal" xfId="0" builtinId="0"/>
    <cellStyle name="Normal 2" xfId="5" xr:uid="{00000000-0005-0000-0000-000004000000}"/>
    <cellStyle name="Normal 2 5" xfId="3" xr:uid="{00000000-0005-0000-0000-000005000000}"/>
    <cellStyle name="Normal_TONG HOP" xfId="1" xr:uid="{00000000-0005-0000-0000-000006000000}"/>
  </cellStyles>
  <dxfs count="2">
    <dxf>
      <font>
        <condense val="0"/>
        <extend val="0"/>
        <color indexed="9"/>
      </font>
    </dxf>
    <dxf>
      <font>
        <condense val="0"/>
        <extend val="0"/>
        <color indexed="9"/>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d5b02407990d8a8a/M&#225;y%20t&#237;nh/N&#7897;i%20dung%20h&#7885;p%20ph&#242;ng%20Kinh%20t&#7871;/Ph&#7909;%20bi&#7875;u%2001,%2002%20N&#7907;%20&#273;&#7885;ng%20XDCB%20k&#232;m%20theo%20bi&#234;n%20b&#7843;n%20b&#224;n%20giao%20&#273;&#432;&#7901;ng%20h&#224;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ợ đọng KL"/>
      <sheetName val="Bieu 2"/>
      <sheetName val="nháp k xoá"/>
      <sheetName val="biểu 01 gửi c Phương"/>
      <sheetName val="PL02"/>
      <sheetName val="PL01"/>
      <sheetName val="pl03"/>
      <sheetName val="pl04"/>
    </sheetNames>
    <sheetDataSet>
      <sheetData sheetId="0"/>
      <sheetData sheetId="1"/>
      <sheetData sheetId="2"/>
      <sheetData sheetId="3"/>
      <sheetData sheetId="4">
        <row r="16">
          <cell r="E16">
            <v>1084073000</v>
          </cell>
        </row>
        <row r="36">
          <cell r="D36" t="str">
            <v>176d ngày 28/8/2020</v>
          </cell>
        </row>
        <row r="37">
          <cell r="D37" t="str">
            <v>215a ngày 15/10/2020</v>
          </cell>
        </row>
        <row r="40">
          <cell r="D40" t="str">
            <v>215b ngày 19/10/2020</v>
          </cell>
        </row>
        <row r="42">
          <cell r="D42" t="str">
            <v xml:space="preserve">37 ngày 12/3/2021  </v>
          </cell>
        </row>
        <row r="43">
          <cell r="D43" t="str">
            <v xml:space="preserve">88 ngày 12/10/2019 </v>
          </cell>
        </row>
        <row r="44">
          <cell r="D44" t="str">
            <v xml:space="preserve">115 ngày 25/3/2021 </v>
          </cell>
        </row>
        <row r="45">
          <cell r="D45" t="str">
            <v>169 ngày 19/5/2022</v>
          </cell>
        </row>
        <row r="46">
          <cell r="D46" t="str">
            <v>142 ngày 15/10/2020</v>
          </cell>
        </row>
        <row r="48">
          <cell r="D48" t="str">
            <v>225a ngày 12/11/2020</v>
          </cell>
        </row>
        <row r="49">
          <cell r="D49" t="str">
            <v>80 ngày 11/10/20219</v>
          </cell>
        </row>
        <row r="50">
          <cell r="D50" t="str">
            <v>109 ngày 30/11/2017</v>
          </cell>
        </row>
        <row r="51">
          <cell r="D51" t="str">
            <v>72c ngày 10/7/2019</v>
          </cell>
        </row>
        <row r="53">
          <cell r="D53" t="str">
            <v>88 ngày 24/9/2015</v>
          </cell>
        </row>
        <row r="54">
          <cell r="D54" t="str">
            <v>235 ngày 25/10/2021</v>
          </cell>
        </row>
        <row r="55">
          <cell r="D55" t="str">
            <v>105 ngày 15/4/2022</v>
          </cell>
        </row>
        <row r="56">
          <cell r="D56" t="str">
            <v>1004 ngày 30/6/2021</v>
          </cell>
        </row>
        <row r="57">
          <cell r="D57" t="str">
            <v>2101 ngày 03/08/2022</v>
          </cell>
        </row>
        <row r="58">
          <cell r="D58" t="str">
            <v>229 ngày 09/09/2022</v>
          </cell>
        </row>
        <row r="59">
          <cell r="D59" t="str">
            <v>03 ngày 08/01/2015</v>
          </cell>
        </row>
        <row r="60">
          <cell r="D60" t="str">
            <v>72c ngày 28/8/2019</v>
          </cell>
        </row>
        <row r="62">
          <cell r="D62" t="str">
            <v>174c ngày 18/8/2020</v>
          </cell>
        </row>
        <row r="63">
          <cell r="D63" t="str">
            <v>101đ ngày 
11/9/2024</v>
          </cell>
        </row>
      </sheetData>
      <sheetData sheetId="5"/>
      <sheetData sheetId="6"/>
      <sheetData sheetId="7"/>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33"/>
  <sheetViews>
    <sheetView tabSelected="1" view="pageBreakPreview" topLeftCell="C2" zoomScale="85" zoomScaleNormal="70" zoomScaleSheetLayoutView="85" workbookViewId="0">
      <pane ySplit="9" topLeftCell="A11" activePane="bottomLeft" state="frozen"/>
      <selection activeCell="A2" sqref="A2"/>
      <selection pane="bottomLeft" activeCell="AD129" sqref="AD129"/>
    </sheetView>
  </sheetViews>
  <sheetFormatPr defaultColWidth="9.140625" defaultRowHeight="15" x14ac:dyDescent="0.25"/>
  <cols>
    <col min="1" max="1" width="4.140625" style="2" customWidth="1"/>
    <col min="2" max="2" width="49.28515625" style="2" customWidth="1"/>
    <col min="3" max="3" width="16.140625" style="3" customWidth="1"/>
    <col min="4" max="4" width="14.28515625" style="79" customWidth="1"/>
    <col min="5" max="5" width="13.42578125" style="2" customWidth="1"/>
    <col min="6" max="6" width="11" style="2" customWidth="1"/>
    <col min="7" max="8" width="11.85546875" style="2" customWidth="1"/>
    <col min="9" max="9" width="12.85546875" style="2" hidden="1" customWidth="1"/>
    <col min="10" max="10" width="12.28515625" style="8" customWidth="1"/>
    <col min="11" max="11" width="11.7109375" style="8" customWidth="1"/>
    <col min="12" max="12" width="12.28515625" style="8" customWidth="1"/>
    <col min="13" max="13" width="13.28515625" style="8" customWidth="1"/>
    <col min="14" max="14" width="12.28515625" style="2" hidden="1" customWidth="1"/>
    <col min="15" max="15" width="15.7109375" style="2" hidden="1" customWidth="1"/>
    <col min="16" max="16" width="15.7109375" style="79" customWidth="1"/>
    <col min="17" max="17" width="15.7109375" style="2" customWidth="1"/>
    <col min="18" max="18" width="22.42578125" style="9" hidden="1" customWidth="1"/>
    <col min="19" max="19" width="13.85546875" style="2" hidden="1" customWidth="1"/>
    <col min="20" max="20" width="23.85546875" style="2" hidden="1" customWidth="1"/>
    <col min="21" max="16384" width="9.140625" style="2"/>
  </cols>
  <sheetData>
    <row r="1" spans="1:25" ht="18.75" hidden="1" customHeight="1" x14ac:dyDescent="0.25">
      <c r="A1" s="6" t="s">
        <v>4</v>
      </c>
      <c r="B1" s="7"/>
      <c r="D1" s="95"/>
      <c r="E1" s="7"/>
      <c r="F1" s="7"/>
      <c r="G1" s="7"/>
      <c r="H1" s="7"/>
      <c r="I1" s="7"/>
      <c r="J1" s="26"/>
      <c r="K1" s="26"/>
      <c r="L1" s="26"/>
      <c r="M1" s="26"/>
      <c r="N1" s="7"/>
      <c r="O1" s="7"/>
      <c r="P1" s="95"/>
      <c r="Q1" s="7"/>
      <c r="R1" s="27"/>
    </row>
    <row r="2" spans="1:25" ht="18.75" customHeight="1" x14ac:dyDescent="0.25">
      <c r="A2" s="142" t="s">
        <v>248</v>
      </c>
      <c r="B2" s="142"/>
      <c r="C2" s="142"/>
      <c r="D2" s="142"/>
      <c r="E2" s="142"/>
      <c r="F2" s="142"/>
      <c r="G2" s="142"/>
      <c r="H2" s="142"/>
      <c r="I2" s="142"/>
      <c r="J2" s="142"/>
      <c r="K2" s="142"/>
      <c r="L2" s="142"/>
      <c r="M2" s="142"/>
      <c r="N2" s="142"/>
      <c r="O2" s="142"/>
      <c r="P2" s="142"/>
      <c r="Q2" s="142"/>
      <c r="R2" s="142"/>
    </row>
    <row r="3" spans="1:25" ht="21.75" customHeight="1" x14ac:dyDescent="0.25">
      <c r="A3" s="146" t="s">
        <v>249</v>
      </c>
      <c r="B3" s="146"/>
      <c r="C3" s="146"/>
      <c r="D3" s="146"/>
      <c r="E3" s="146"/>
      <c r="F3" s="146"/>
      <c r="G3" s="146"/>
      <c r="H3" s="146"/>
      <c r="I3" s="146"/>
      <c r="J3" s="146"/>
      <c r="K3" s="146"/>
      <c r="L3" s="146"/>
      <c r="M3" s="146"/>
      <c r="N3" s="146"/>
      <c r="O3" s="146"/>
      <c r="P3" s="146"/>
      <c r="Q3" s="146"/>
      <c r="R3" s="146"/>
      <c r="S3" s="1"/>
      <c r="T3" s="1"/>
      <c r="U3" s="1"/>
      <c r="V3" s="1"/>
      <c r="W3" s="1"/>
      <c r="X3" s="1"/>
      <c r="Y3" s="1"/>
    </row>
    <row r="4" spans="1:25" ht="21.75" customHeight="1" x14ac:dyDescent="0.25">
      <c r="A4" s="158" t="s">
        <v>250</v>
      </c>
      <c r="B4" s="158"/>
      <c r="C4" s="158"/>
      <c r="D4" s="158"/>
      <c r="E4" s="158"/>
      <c r="F4" s="158"/>
      <c r="G4" s="158"/>
      <c r="H4" s="158"/>
      <c r="I4" s="158"/>
      <c r="J4" s="158"/>
      <c r="K4" s="158"/>
      <c r="L4" s="158"/>
      <c r="M4" s="158"/>
      <c r="N4" s="158"/>
      <c r="O4" s="158"/>
      <c r="P4" s="158"/>
      <c r="Q4" s="158"/>
      <c r="R4" s="158"/>
      <c r="S4" s="1"/>
      <c r="T4" s="1"/>
      <c r="U4" s="1"/>
      <c r="V4" s="1"/>
      <c r="W4" s="1"/>
      <c r="X4" s="1"/>
      <c r="Y4" s="1"/>
    </row>
    <row r="5" spans="1:25" ht="21" customHeight="1" x14ac:dyDescent="0.25">
      <c r="A5" s="147" t="s">
        <v>230</v>
      </c>
      <c r="B5" s="147"/>
      <c r="C5" s="147"/>
      <c r="D5" s="147"/>
      <c r="E5" s="147"/>
      <c r="F5" s="147"/>
      <c r="G5" s="147"/>
      <c r="H5" s="147"/>
      <c r="I5" s="147"/>
      <c r="J5" s="147"/>
      <c r="K5" s="147"/>
      <c r="L5" s="147"/>
      <c r="M5" s="147"/>
      <c r="N5" s="147"/>
      <c r="O5" s="147"/>
      <c r="P5" s="147"/>
      <c r="Q5" s="147"/>
      <c r="R5" s="147"/>
    </row>
    <row r="6" spans="1:25" s="4" customFormat="1" ht="39" customHeight="1" x14ac:dyDescent="0.25">
      <c r="A6" s="143" t="s">
        <v>188</v>
      </c>
      <c r="B6" s="159" t="s">
        <v>16</v>
      </c>
      <c r="C6" s="143" t="s">
        <v>57</v>
      </c>
      <c r="D6" s="134" t="s">
        <v>157</v>
      </c>
      <c r="E6" s="155" t="s">
        <v>224</v>
      </c>
      <c r="F6" s="156"/>
      <c r="G6" s="156"/>
      <c r="H6" s="157"/>
      <c r="I6" s="131" t="s">
        <v>192</v>
      </c>
      <c r="J6" s="138" t="s">
        <v>246</v>
      </c>
      <c r="K6" s="151"/>
      <c r="L6" s="151"/>
      <c r="M6" s="139"/>
      <c r="N6" s="131" t="s">
        <v>117</v>
      </c>
      <c r="O6" s="131" t="s">
        <v>239</v>
      </c>
      <c r="P6" s="138" t="s">
        <v>243</v>
      </c>
      <c r="Q6" s="139"/>
      <c r="R6" s="148" t="s">
        <v>125</v>
      </c>
      <c r="S6" s="137" t="s">
        <v>241</v>
      </c>
      <c r="T6" s="130" t="s">
        <v>242</v>
      </c>
    </row>
    <row r="7" spans="1:25" s="4" customFormat="1" ht="18" customHeight="1" x14ac:dyDescent="0.25">
      <c r="A7" s="144"/>
      <c r="B7" s="160"/>
      <c r="C7" s="144"/>
      <c r="D7" s="135"/>
      <c r="E7" s="131" t="s">
        <v>20</v>
      </c>
      <c r="F7" s="153" t="s">
        <v>55</v>
      </c>
      <c r="G7" s="131" t="s">
        <v>234</v>
      </c>
      <c r="H7" s="153" t="s">
        <v>56</v>
      </c>
      <c r="I7" s="132"/>
      <c r="J7" s="140"/>
      <c r="K7" s="152"/>
      <c r="L7" s="152"/>
      <c r="M7" s="141"/>
      <c r="N7" s="132"/>
      <c r="O7" s="132"/>
      <c r="P7" s="140"/>
      <c r="Q7" s="141"/>
      <c r="R7" s="149"/>
      <c r="S7" s="137"/>
      <c r="T7" s="130"/>
    </row>
    <row r="8" spans="1:25" s="4" customFormat="1" ht="57.75" customHeight="1" x14ac:dyDescent="0.25">
      <c r="A8" s="144"/>
      <c r="B8" s="160"/>
      <c r="C8" s="144"/>
      <c r="D8" s="136"/>
      <c r="E8" s="133"/>
      <c r="F8" s="154"/>
      <c r="G8" s="133"/>
      <c r="H8" s="154"/>
      <c r="I8" s="133"/>
      <c r="J8" s="28" t="s">
        <v>20</v>
      </c>
      <c r="K8" s="28" t="s">
        <v>55</v>
      </c>
      <c r="L8" s="29" t="s">
        <v>234</v>
      </c>
      <c r="M8" s="28" t="s">
        <v>56</v>
      </c>
      <c r="N8" s="133"/>
      <c r="O8" s="133"/>
      <c r="P8" s="105" t="s">
        <v>244</v>
      </c>
      <c r="Q8" s="28" t="s">
        <v>247</v>
      </c>
      <c r="R8" s="150"/>
      <c r="S8" s="137"/>
      <c r="T8" s="130"/>
    </row>
    <row r="9" spans="1:25" s="5" customFormat="1" ht="28.5" customHeight="1" x14ac:dyDescent="0.25">
      <c r="A9" s="145"/>
      <c r="B9" s="129">
        <v>1</v>
      </c>
      <c r="C9" s="36">
        <v>2</v>
      </c>
      <c r="D9" s="96">
        <v>3</v>
      </c>
      <c r="E9" s="31" t="s">
        <v>235</v>
      </c>
      <c r="F9" s="32">
        <v>5</v>
      </c>
      <c r="G9" s="32">
        <v>6</v>
      </c>
      <c r="H9" s="32">
        <v>7</v>
      </c>
      <c r="I9" s="33">
        <v>8</v>
      </c>
      <c r="J9" s="33">
        <v>8</v>
      </c>
      <c r="K9" s="34">
        <v>9</v>
      </c>
      <c r="L9" s="35">
        <v>10</v>
      </c>
      <c r="M9" s="34">
        <v>11</v>
      </c>
      <c r="N9" s="33" t="s">
        <v>236</v>
      </c>
      <c r="O9" s="33" t="s">
        <v>237</v>
      </c>
      <c r="P9" s="106">
        <v>12</v>
      </c>
      <c r="Q9" s="33">
        <v>13</v>
      </c>
      <c r="R9" s="21"/>
      <c r="S9" s="81"/>
      <c r="T9" s="81"/>
    </row>
    <row r="10" spans="1:25" s="5" customFormat="1" ht="21" customHeight="1" x14ac:dyDescent="0.2">
      <c r="A10" s="36"/>
      <c r="B10" s="30" t="s">
        <v>58</v>
      </c>
      <c r="C10" s="37"/>
      <c r="D10" s="97">
        <f>D11+D60+D99+D127</f>
        <v>805364</v>
      </c>
      <c r="E10" s="97">
        <f t="shared" ref="E10:Q10" si="0">E11+E60+E99+E127</f>
        <v>805364</v>
      </c>
      <c r="F10" s="97">
        <f t="shared" si="0"/>
        <v>153958</v>
      </c>
      <c r="G10" s="97">
        <f t="shared" si="0"/>
        <v>42527</v>
      </c>
      <c r="H10" s="97">
        <f t="shared" si="0"/>
        <v>608879</v>
      </c>
      <c r="I10" s="97">
        <f t="shared" si="0"/>
        <v>428771</v>
      </c>
      <c r="J10" s="97">
        <f t="shared" si="0"/>
        <v>372851</v>
      </c>
      <c r="K10" s="97">
        <f t="shared" si="0"/>
        <v>103376</v>
      </c>
      <c r="L10" s="97">
        <f t="shared" si="0"/>
        <v>38977</v>
      </c>
      <c r="M10" s="97">
        <f t="shared" si="0"/>
        <v>253811</v>
      </c>
      <c r="N10" s="97">
        <f t="shared" si="0"/>
        <v>72046</v>
      </c>
      <c r="O10" s="97">
        <f t="shared" si="0"/>
        <v>393756</v>
      </c>
      <c r="P10" s="97">
        <f t="shared" si="0"/>
        <v>318154</v>
      </c>
      <c r="Q10" s="97">
        <f t="shared" si="0"/>
        <v>214919</v>
      </c>
      <c r="R10" s="38">
        <f>R11+R60+R99+R127</f>
        <v>0</v>
      </c>
      <c r="S10" s="81"/>
      <c r="T10" s="81"/>
    </row>
    <row r="11" spans="1:25" s="5" customFormat="1" ht="22.5" customHeight="1" x14ac:dyDescent="0.25">
      <c r="A11" s="66" t="s">
        <v>17</v>
      </c>
      <c r="B11" s="67" t="s">
        <v>217</v>
      </c>
      <c r="C11" s="68"/>
      <c r="D11" s="98">
        <f t="shared" ref="D11:Q11" si="1">SUM(D12:D59)</f>
        <v>159138</v>
      </c>
      <c r="E11" s="69">
        <f t="shared" si="1"/>
        <v>159138</v>
      </c>
      <c r="F11" s="69">
        <f t="shared" si="1"/>
        <v>7000</v>
      </c>
      <c r="G11" s="69">
        <f t="shared" si="1"/>
        <v>6840</v>
      </c>
      <c r="H11" s="69">
        <f t="shared" si="1"/>
        <v>145298</v>
      </c>
      <c r="I11" s="69">
        <f t="shared" si="1"/>
        <v>143634</v>
      </c>
      <c r="J11" s="69">
        <f t="shared" si="1"/>
        <v>116270</v>
      </c>
      <c r="K11" s="69">
        <f t="shared" si="1"/>
        <v>7000</v>
      </c>
      <c r="L11" s="69">
        <f t="shared" si="1"/>
        <v>6840</v>
      </c>
      <c r="M11" s="69">
        <f t="shared" si="1"/>
        <v>102430</v>
      </c>
      <c r="N11" s="69">
        <f t="shared" si="1"/>
        <v>27424</v>
      </c>
      <c r="O11" s="69">
        <f t="shared" si="1"/>
        <v>27424</v>
      </c>
      <c r="P11" s="69">
        <f t="shared" si="1"/>
        <v>31655</v>
      </c>
      <c r="Q11" s="69">
        <f t="shared" si="1"/>
        <v>22437</v>
      </c>
      <c r="R11" s="70"/>
      <c r="S11" s="81"/>
      <c r="T11" s="81"/>
    </row>
    <row r="12" spans="1:25" s="5" customFormat="1" ht="57.75" customHeight="1" x14ac:dyDescent="0.2">
      <c r="A12" s="39">
        <v>1</v>
      </c>
      <c r="B12" s="10" t="s">
        <v>95</v>
      </c>
      <c r="C12" s="16" t="s">
        <v>118</v>
      </c>
      <c r="D12" s="99">
        <v>1176</v>
      </c>
      <c r="E12" s="40">
        <f t="shared" ref="E12:E45" si="2">F12+G12+H12</f>
        <v>1176</v>
      </c>
      <c r="F12" s="41"/>
      <c r="G12" s="41"/>
      <c r="H12" s="41">
        <v>1176</v>
      </c>
      <c r="I12" s="42">
        <v>1102</v>
      </c>
      <c r="J12" s="42">
        <f t="shared" ref="J12:J45" si="3">K12+L12+M12</f>
        <v>974</v>
      </c>
      <c r="K12" s="43"/>
      <c r="L12" s="44"/>
      <c r="M12" s="43">
        <v>974</v>
      </c>
      <c r="N12" s="42">
        <f>I12-J12</f>
        <v>128</v>
      </c>
      <c r="O12" s="42">
        <f>N12</f>
        <v>128</v>
      </c>
      <c r="P12" s="107">
        <f>O12</f>
        <v>128</v>
      </c>
      <c r="Q12" s="42"/>
      <c r="R12" s="45" t="s">
        <v>183</v>
      </c>
      <c r="S12" s="81"/>
      <c r="T12" s="81"/>
    </row>
    <row r="13" spans="1:25" s="5" customFormat="1" ht="57" customHeight="1" x14ac:dyDescent="0.2">
      <c r="A13" s="39">
        <v>2</v>
      </c>
      <c r="B13" s="10" t="s">
        <v>96</v>
      </c>
      <c r="C13" s="16" t="s">
        <v>119</v>
      </c>
      <c r="D13" s="99">
        <v>1153</v>
      </c>
      <c r="E13" s="40">
        <f t="shared" si="2"/>
        <v>1153</v>
      </c>
      <c r="F13" s="41"/>
      <c r="G13" s="41"/>
      <c r="H13" s="41">
        <v>1153</v>
      </c>
      <c r="I13" s="42">
        <v>1153</v>
      </c>
      <c r="J13" s="42">
        <f t="shared" si="3"/>
        <v>992</v>
      </c>
      <c r="K13" s="43"/>
      <c r="L13" s="44"/>
      <c r="M13" s="43">
        <v>992</v>
      </c>
      <c r="N13" s="42">
        <f t="shared" ref="N13:N55" si="4">I13-J13</f>
        <v>161</v>
      </c>
      <c r="O13" s="42">
        <f t="shared" ref="O13:O37" si="5">N13</f>
        <v>161</v>
      </c>
      <c r="P13" s="107">
        <f t="shared" ref="P13:P16" si="6">O13</f>
        <v>161</v>
      </c>
      <c r="Q13" s="42"/>
      <c r="R13" s="45" t="s">
        <v>183</v>
      </c>
      <c r="S13" s="81"/>
      <c r="T13" s="81"/>
    </row>
    <row r="14" spans="1:25" s="5" customFormat="1" ht="49.5" customHeight="1" x14ac:dyDescent="0.2">
      <c r="A14" s="39">
        <v>3</v>
      </c>
      <c r="B14" s="10" t="s">
        <v>97</v>
      </c>
      <c r="C14" s="16" t="s">
        <v>120</v>
      </c>
      <c r="D14" s="99">
        <v>1221</v>
      </c>
      <c r="E14" s="40">
        <f t="shared" si="2"/>
        <v>1221</v>
      </c>
      <c r="F14" s="41"/>
      <c r="G14" s="41"/>
      <c r="H14" s="41">
        <v>1221</v>
      </c>
      <c r="I14" s="42">
        <v>1148</v>
      </c>
      <c r="J14" s="42">
        <f t="shared" si="3"/>
        <v>1017</v>
      </c>
      <c r="K14" s="43"/>
      <c r="L14" s="44"/>
      <c r="M14" s="43">
        <v>1017</v>
      </c>
      <c r="N14" s="42">
        <f t="shared" si="4"/>
        <v>131</v>
      </c>
      <c r="O14" s="42">
        <f t="shared" si="5"/>
        <v>131</v>
      </c>
      <c r="P14" s="107">
        <f t="shared" si="6"/>
        <v>131</v>
      </c>
      <c r="Q14" s="42"/>
      <c r="R14" s="45" t="s">
        <v>183</v>
      </c>
      <c r="S14" s="81"/>
      <c r="T14" s="81"/>
    </row>
    <row r="15" spans="1:25" s="5" customFormat="1" ht="51.75" customHeight="1" x14ac:dyDescent="0.2">
      <c r="A15" s="39">
        <v>4</v>
      </c>
      <c r="B15" s="10" t="s">
        <v>98</v>
      </c>
      <c r="C15" s="16" t="s">
        <v>121</v>
      </c>
      <c r="D15" s="99">
        <v>3214</v>
      </c>
      <c r="E15" s="40">
        <f t="shared" si="2"/>
        <v>3214</v>
      </c>
      <c r="F15" s="41"/>
      <c r="G15" s="41"/>
      <c r="H15" s="41">
        <v>3214</v>
      </c>
      <c r="I15" s="42">
        <v>3214</v>
      </c>
      <c r="J15" s="42">
        <f t="shared" si="3"/>
        <v>2606</v>
      </c>
      <c r="K15" s="43"/>
      <c r="L15" s="44"/>
      <c r="M15" s="43">
        <v>2606</v>
      </c>
      <c r="N15" s="42">
        <f t="shared" si="4"/>
        <v>608</v>
      </c>
      <c r="O15" s="42">
        <f t="shared" si="5"/>
        <v>608</v>
      </c>
      <c r="P15" s="107">
        <f t="shared" si="6"/>
        <v>608</v>
      </c>
      <c r="Q15" s="42"/>
      <c r="R15" s="45" t="s">
        <v>183</v>
      </c>
      <c r="S15" s="81"/>
      <c r="T15" s="81"/>
    </row>
    <row r="16" spans="1:25" s="5" customFormat="1" ht="54.75" customHeight="1" x14ac:dyDescent="0.2">
      <c r="A16" s="39">
        <v>5</v>
      </c>
      <c r="B16" s="10" t="s">
        <v>99</v>
      </c>
      <c r="C16" s="16" t="s">
        <v>122</v>
      </c>
      <c r="D16" s="99">
        <v>6056</v>
      </c>
      <c r="E16" s="40">
        <f t="shared" si="2"/>
        <v>6056</v>
      </c>
      <c r="F16" s="41"/>
      <c r="G16" s="41"/>
      <c r="H16" s="41">
        <v>6056</v>
      </c>
      <c r="I16" s="42">
        <v>5668</v>
      </c>
      <c r="J16" s="42">
        <f t="shared" si="3"/>
        <v>5231</v>
      </c>
      <c r="K16" s="43"/>
      <c r="L16" s="44"/>
      <c r="M16" s="43">
        <v>5231</v>
      </c>
      <c r="N16" s="42">
        <f t="shared" si="4"/>
        <v>437</v>
      </c>
      <c r="O16" s="42">
        <f t="shared" si="5"/>
        <v>437</v>
      </c>
      <c r="P16" s="107">
        <f t="shared" si="6"/>
        <v>437</v>
      </c>
      <c r="Q16" s="42"/>
      <c r="R16" s="45" t="s">
        <v>183</v>
      </c>
      <c r="S16" s="81"/>
      <c r="T16" s="81"/>
    </row>
    <row r="17" spans="1:20" s="5" customFormat="1" ht="54" customHeight="1" x14ac:dyDescent="0.2">
      <c r="A17" s="39">
        <v>6</v>
      </c>
      <c r="B17" s="10" t="s">
        <v>70</v>
      </c>
      <c r="C17" s="16" t="s">
        <v>123</v>
      </c>
      <c r="D17" s="124">
        <v>2405</v>
      </c>
      <c r="E17" s="40">
        <f t="shared" si="2"/>
        <v>2405</v>
      </c>
      <c r="F17" s="41"/>
      <c r="G17" s="41"/>
      <c r="H17" s="41">
        <v>2405</v>
      </c>
      <c r="I17" s="42">
        <v>2127</v>
      </c>
      <c r="J17" s="42">
        <f t="shared" si="3"/>
        <v>0</v>
      </c>
      <c r="K17" s="43"/>
      <c r="L17" s="44"/>
      <c r="M17" s="43">
        <v>0</v>
      </c>
      <c r="N17" s="42">
        <f t="shared" si="4"/>
        <v>2127</v>
      </c>
      <c r="O17" s="42">
        <f t="shared" si="5"/>
        <v>2127</v>
      </c>
      <c r="P17" s="107">
        <v>2127</v>
      </c>
      <c r="Q17" s="42">
        <v>2127</v>
      </c>
      <c r="R17" s="64" t="s">
        <v>183</v>
      </c>
      <c r="S17" s="81"/>
      <c r="T17" s="81"/>
    </row>
    <row r="18" spans="1:20" s="5" customFormat="1" ht="51" customHeight="1" x14ac:dyDescent="0.2">
      <c r="A18" s="39">
        <v>7</v>
      </c>
      <c r="B18" s="10" t="s">
        <v>100</v>
      </c>
      <c r="C18" s="16" t="s">
        <v>124</v>
      </c>
      <c r="D18" s="99">
        <v>1128</v>
      </c>
      <c r="E18" s="40">
        <f t="shared" si="2"/>
        <v>1128</v>
      </c>
      <c r="F18" s="41"/>
      <c r="G18" s="41"/>
      <c r="H18" s="41">
        <v>1128</v>
      </c>
      <c r="I18" s="42">
        <v>1052</v>
      </c>
      <c r="J18" s="42">
        <f t="shared" si="3"/>
        <v>982</v>
      </c>
      <c r="K18" s="43"/>
      <c r="L18" s="44"/>
      <c r="M18" s="43">
        <v>982</v>
      </c>
      <c r="N18" s="42">
        <f t="shared" si="4"/>
        <v>70</v>
      </c>
      <c r="O18" s="42">
        <f t="shared" si="5"/>
        <v>70</v>
      </c>
      <c r="P18" s="107">
        <f>O18</f>
        <v>70</v>
      </c>
      <c r="Q18" s="42"/>
      <c r="R18" s="45" t="s">
        <v>183</v>
      </c>
      <c r="S18" s="81"/>
      <c r="T18" s="81"/>
    </row>
    <row r="19" spans="1:20" s="5" customFormat="1" ht="51" customHeight="1" x14ac:dyDescent="0.2">
      <c r="A19" s="39">
        <v>8</v>
      </c>
      <c r="B19" s="10" t="s">
        <v>101</v>
      </c>
      <c r="C19" s="16" t="s">
        <v>127</v>
      </c>
      <c r="D19" s="99">
        <v>3443</v>
      </c>
      <c r="E19" s="40">
        <f t="shared" si="2"/>
        <v>3443</v>
      </c>
      <c r="F19" s="41"/>
      <c r="G19" s="41"/>
      <c r="H19" s="41">
        <v>3443</v>
      </c>
      <c r="I19" s="42">
        <v>3242</v>
      </c>
      <c r="J19" s="42">
        <f t="shared" si="3"/>
        <v>2875</v>
      </c>
      <c r="K19" s="43"/>
      <c r="L19" s="44"/>
      <c r="M19" s="43">
        <v>2875</v>
      </c>
      <c r="N19" s="42">
        <f t="shared" si="4"/>
        <v>367</v>
      </c>
      <c r="O19" s="42">
        <f t="shared" si="5"/>
        <v>367</v>
      </c>
      <c r="P19" s="107">
        <f t="shared" ref="P19:P20" si="7">O19</f>
        <v>367</v>
      </c>
      <c r="Q19" s="42"/>
      <c r="R19" s="45" t="s">
        <v>183</v>
      </c>
      <c r="S19" s="81"/>
      <c r="T19" s="81"/>
    </row>
    <row r="20" spans="1:20" s="5" customFormat="1" ht="49.9" customHeight="1" x14ac:dyDescent="0.2">
      <c r="A20" s="39">
        <v>9</v>
      </c>
      <c r="B20" s="10" t="s">
        <v>102</v>
      </c>
      <c r="C20" s="16" t="s">
        <v>128</v>
      </c>
      <c r="D20" s="99">
        <v>961</v>
      </c>
      <c r="E20" s="40">
        <f t="shared" si="2"/>
        <v>961</v>
      </c>
      <c r="F20" s="41"/>
      <c r="G20" s="41"/>
      <c r="H20" s="41">
        <v>961</v>
      </c>
      <c r="I20" s="42">
        <v>949</v>
      </c>
      <c r="J20" s="42">
        <f t="shared" si="3"/>
        <v>817</v>
      </c>
      <c r="K20" s="43"/>
      <c r="L20" s="44"/>
      <c r="M20" s="43">
        <v>817</v>
      </c>
      <c r="N20" s="42">
        <f t="shared" si="4"/>
        <v>132</v>
      </c>
      <c r="O20" s="42">
        <f t="shared" si="5"/>
        <v>132</v>
      </c>
      <c r="P20" s="107">
        <f t="shared" si="7"/>
        <v>132</v>
      </c>
      <c r="Q20" s="42"/>
      <c r="R20" s="45" t="s">
        <v>183</v>
      </c>
      <c r="S20" s="81"/>
      <c r="T20" s="81"/>
    </row>
    <row r="21" spans="1:20" s="5" customFormat="1" ht="49.9" customHeight="1" x14ac:dyDescent="0.2">
      <c r="A21" s="39">
        <v>10</v>
      </c>
      <c r="B21" s="10" t="s">
        <v>94</v>
      </c>
      <c r="C21" s="16" t="s">
        <v>129</v>
      </c>
      <c r="D21" s="99">
        <v>973</v>
      </c>
      <c r="E21" s="40">
        <f t="shared" si="2"/>
        <v>973</v>
      </c>
      <c r="F21" s="41"/>
      <c r="G21" s="41"/>
      <c r="H21" s="41">
        <v>973</v>
      </c>
      <c r="I21" s="42">
        <v>898</v>
      </c>
      <c r="J21" s="42">
        <f t="shared" si="3"/>
        <v>785</v>
      </c>
      <c r="K21" s="43"/>
      <c r="L21" s="44"/>
      <c r="M21" s="43">
        <v>785</v>
      </c>
      <c r="N21" s="42">
        <f t="shared" si="4"/>
        <v>113</v>
      </c>
      <c r="O21" s="42">
        <f t="shared" si="5"/>
        <v>113</v>
      </c>
      <c r="P21" s="107">
        <f>O21</f>
        <v>113</v>
      </c>
      <c r="Q21" s="42"/>
      <c r="R21" s="45" t="s">
        <v>183</v>
      </c>
      <c r="S21" s="81"/>
      <c r="T21" s="81"/>
    </row>
    <row r="22" spans="1:20" s="5" customFormat="1" ht="49.5" customHeight="1" x14ac:dyDescent="0.2">
      <c r="A22" s="39">
        <v>11</v>
      </c>
      <c r="B22" s="10" t="s">
        <v>93</v>
      </c>
      <c r="C22" s="16" t="s">
        <v>130</v>
      </c>
      <c r="D22" s="99">
        <v>1079</v>
      </c>
      <c r="E22" s="40">
        <f t="shared" si="2"/>
        <v>1079</v>
      </c>
      <c r="F22" s="41"/>
      <c r="G22" s="41"/>
      <c r="H22" s="41">
        <v>1079</v>
      </c>
      <c r="I22" s="42">
        <v>1018</v>
      </c>
      <c r="J22" s="42">
        <f t="shared" si="3"/>
        <v>889</v>
      </c>
      <c r="K22" s="43"/>
      <c r="L22" s="44"/>
      <c r="M22" s="43">
        <v>889</v>
      </c>
      <c r="N22" s="42">
        <f t="shared" si="4"/>
        <v>129</v>
      </c>
      <c r="O22" s="42">
        <f t="shared" si="5"/>
        <v>129</v>
      </c>
      <c r="P22" s="107">
        <f t="shared" ref="P22:P24" si="8">O22</f>
        <v>129</v>
      </c>
      <c r="Q22" s="42"/>
      <c r="R22" s="45" t="s">
        <v>183</v>
      </c>
      <c r="S22" s="81"/>
      <c r="T22" s="81"/>
    </row>
    <row r="23" spans="1:20" s="5" customFormat="1" ht="55.5" customHeight="1" x14ac:dyDescent="0.2">
      <c r="A23" s="39">
        <v>12</v>
      </c>
      <c r="B23" s="46" t="s">
        <v>126</v>
      </c>
      <c r="C23" s="16" t="str">
        <f>[1]PL02!$D$36</f>
        <v>176d ngày 28/8/2020</v>
      </c>
      <c r="D23" s="99">
        <v>1179</v>
      </c>
      <c r="E23" s="40">
        <f t="shared" si="2"/>
        <v>1179</v>
      </c>
      <c r="F23" s="41"/>
      <c r="G23" s="41"/>
      <c r="H23" s="41">
        <v>1179</v>
      </c>
      <c r="I23" s="42">
        <v>1113</v>
      </c>
      <c r="J23" s="42">
        <f t="shared" si="3"/>
        <v>978</v>
      </c>
      <c r="K23" s="43"/>
      <c r="L23" s="44"/>
      <c r="M23" s="43">
        <v>978</v>
      </c>
      <c r="N23" s="42">
        <f t="shared" si="4"/>
        <v>135</v>
      </c>
      <c r="O23" s="42">
        <f t="shared" si="5"/>
        <v>135</v>
      </c>
      <c r="P23" s="107">
        <f t="shared" si="8"/>
        <v>135</v>
      </c>
      <c r="Q23" s="42"/>
      <c r="R23" s="45" t="s">
        <v>183</v>
      </c>
      <c r="S23" s="81"/>
      <c r="T23" s="81"/>
    </row>
    <row r="24" spans="1:20" s="5" customFormat="1" ht="40.15" customHeight="1" x14ac:dyDescent="0.2">
      <c r="A24" s="39">
        <v>13</v>
      </c>
      <c r="B24" s="10" t="s">
        <v>92</v>
      </c>
      <c r="C24" s="16" t="str">
        <f>[1]PL02!$D$37</f>
        <v>215a ngày 15/10/2020</v>
      </c>
      <c r="D24" s="99">
        <v>944</v>
      </c>
      <c r="E24" s="40">
        <f t="shared" si="2"/>
        <v>944</v>
      </c>
      <c r="F24" s="41"/>
      <c r="G24" s="41"/>
      <c r="H24" s="41">
        <v>944</v>
      </c>
      <c r="I24" s="42">
        <v>891</v>
      </c>
      <c r="J24" s="42">
        <f t="shared" si="3"/>
        <v>790</v>
      </c>
      <c r="K24" s="43"/>
      <c r="L24" s="44"/>
      <c r="M24" s="43">
        <v>790</v>
      </c>
      <c r="N24" s="42">
        <f t="shared" si="4"/>
        <v>101</v>
      </c>
      <c r="O24" s="42">
        <f t="shared" si="5"/>
        <v>101</v>
      </c>
      <c r="P24" s="107">
        <f t="shared" si="8"/>
        <v>101</v>
      </c>
      <c r="Q24" s="42"/>
      <c r="R24" s="45" t="s">
        <v>183</v>
      </c>
      <c r="S24" s="81"/>
      <c r="T24" s="81"/>
    </row>
    <row r="25" spans="1:20" s="5" customFormat="1" ht="42.75" customHeight="1" x14ac:dyDescent="0.2">
      <c r="A25" s="39">
        <v>14</v>
      </c>
      <c r="B25" s="10" t="s">
        <v>91</v>
      </c>
      <c r="C25" s="16" t="str">
        <f>[1]PL02!$D$40</f>
        <v>215b ngày 19/10/2020</v>
      </c>
      <c r="D25" s="99">
        <v>1060</v>
      </c>
      <c r="E25" s="40">
        <f t="shared" si="2"/>
        <v>1060</v>
      </c>
      <c r="F25" s="41"/>
      <c r="G25" s="41"/>
      <c r="H25" s="41">
        <v>1060</v>
      </c>
      <c r="I25" s="42">
        <v>1002</v>
      </c>
      <c r="J25" s="42">
        <f t="shared" si="3"/>
        <v>873</v>
      </c>
      <c r="K25" s="43"/>
      <c r="L25" s="44"/>
      <c r="M25" s="43">
        <v>873</v>
      </c>
      <c r="N25" s="42">
        <f t="shared" si="4"/>
        <v>129</v>
      </c>
      <c r="O25" s="42">
        <f t="shared" si="5"/>
        <v>129</v>
      </c>
      <c r="P25" s="107">
        <f>O25</f>
        <v>129</v>
      </c>
      <c r="Q25" s="42"/>
      <c r="R25" s="45" t="s">
        <v>183</v>
      </c>
      <c r="S25" s="81"/>
      <c r="T25" s="81"/>
    </row>
    <row r="26" spans="1:20" s="5" customFormat="1" ht="40.15" customHeight="1" x14ac:dyDescent="0.2">
      <c r="A26" s="39">
        <v>15</v>
      </c>
      <c r="B26" s="10" t="s">
        <v>90</v>
      </c>
      <c r="C26" s="16" t="str">
        <f>[1]PL02!$D$42</f>
        <v xml:space="preserve">37 ngày 12/3/2021  </v>
      </c>
      <c r="D26" s="99">
        <v>1205</v>
      </c>
      <c r="E26" s="40">
        <f t="shared" si="2"/>
        <v>1205</v>
      </c>
      <c r="F26" s="41"/>
      <c r="G26" s="41"/>
      <c r="H26" s="41">
        <v>1205</v>
      </c>
      <c r="I26" s="42">
        <v>1138</v>
      </c>
      <c r="J26" s="42">
        <f t="shared" si="3"/>
        <v>996</v>
      </c>
      <c r="K26" s="43"/>
      <c r="L26" s="44"/>
      <c r="M26" s="43">
        <v>996</v>
      </c>
      <c r="N26" s="42">
        <f t="shared" si="4"/>
        <v>142</v>
      </c>
      <c r="O26" s="42">
        <f t="shared" si="5"/>
        <v>142</v>
      </c>
      <c r="P26" s="107">
        <f>O26</f>
        <v>142</v>
      </c>
      <c r="Q26" s="42"/>
      <c r="R26" s="45" t="s">
        <v>183</v>
      </c>
      <c r="S26" s="81"/>
      <c r="T26" s="81"/>
    </row>
    <row r="27" spans="1:20" s="5" customFormat="1" ht="40.15" customHeight="1" x14ac:dyDescent="0.2">
      <c r="A27" s="39">
        <v>16</v>
      </c>
      <c r="B27" s="10" t="s">
        <v>89</v>
      </c>
      <c r="C27" s="16" t="str">
        <f>[1]PL02!$D$43</f>
        <v xml:space="preserve">88 ngày 12/10/2019 </v>
      </c>
      <c r="D27" s="99">
        <v>1138</v>
      </c>
      <c r="E27" s="40">
        <f t="shared" si="2"/>
        <v>1138</v>
      </c>
      <c r="F27" s="41"/>
      <c r="G27" s="41"/>
      <c r="H27" s="41">
        <v>1138</v>
      </c>
      <c r="I27" s="42">
        <v>1138</v>
      </c>
      <c r="J27" s="42">
        <f t="shared" si="3"/>
        <v>925</v>
      </c>
      <c r="K27" s="43"/>
      <c r="L27" s="44"/>
      <c r="M27" s="43">
        <v>925</v>
      </c>
      <c r="N27" s="42">
        <f t="shared" si="4"/>
        <v>213</v>
      </c>
      <c r="O27" s="42">
        <f t="shared" si="5"/>
        <v>213</v>
      </c>
      <c r="P27" s="107">
        <f>O27</f>
        <v>213</v>
      </c>
      <c r="Q27" s="42"/>
      <c r="R27" s="45" t="s">
        <v>183</v>
      </c>
      <c r="S27" s="81"/>
      <c r="T27" s="81"/>
    </row>
    <row r="28" spans="1:20" s="5" customFormat="1" ht="41.25" customHeight="1" x14ac:dyDescent="0.2">
      <c r="A28" s="39">
        <v>17</v>
      </c>
      <c r="B28" s="10" t="s">
        <v>88</v>
      </c>
      <c r="C28" s="16" t="str">
        <f>[1]PL02!$D$44</f>
        <v xml:space="preserve">115 ngày 25/3/2021 </v>
      </c>
      <c r="D28" s="124">
        <v>1112</v>
      </c>
      <c r="E28" s="40">
        <f t="shared" si="2"/>
        <v>1112</v>
      </c>
      <c r="F28" s="41"/>
      <c r="G28" s="41"/>
      <c r="H28" s="41">
        <v>1112</v>
      </c>
      <c r="I28" s="42">
        <v>1112</v>
      </c>
      <c r="J28" s="42">
        <f t="shared" si="3"/>
        <v>0</v>
      </c>
      <c r="K28" s="43"/>
      <c r="L28" s="44"/>
      <c r="M28" s="43">
        <v>0</v>
      </c>
      <c r="N28" s="42">
        <f t="shared" si="4"/>
        <v>1112</v>
      </c>
      <c r="O28" s="42">
        <f t="shared" si="5"/>
        <v>1112</v>
      </c>
      <c r="P28" s="107">
        <v>1112</v>
      </c>
      <c r="Q28" s="42">
        <v>1112</v>
      </c>
      <c r="R28" s="64" t="s">
        <v>183</v>
      </c>
      <c r="S28" s="81"/>
      <c r="T28" s="81"/>
    </row>
    <row r="29" spans="1:20" s="5" customFormat="1" ht="46.5" customHeight="1" x14ac:dyDescent="0.2">
      <c r="A29" s="39">
        <v>18</v>
      </c>
      <c r="B29" s="10" t="s">
        <v>87</v>
      </c>
      <c r="C29" s="16" t="str">
        <f>[1]PL02!$D$45</f>
        <v>169 ngày 19/5/2022</v>
      </c>
      <c r="D29" s="124">
        <v>1219</v>
      </c>
      <c r="E29" s="40">
        <f t="shared" si="2"/>
        <v>1219</v>
      </c>
      <c r="F29" s="41"/>
      <c r="G29" s="41"/>
      <c r="H29" s="41">
        <v>1219</v>
      </c>
      <c r="I29" s="42">
        <v>1150</v>
      </c>
      <c r="J29" s="42">
        <f t="shared" si="3"/>
        <v>0</v>
      </c>
      <c r="K29" s="43"/>
      <c r="L29" s="44"/>
      <c r="M29" s="43">
        <v>0</v>
      </c>
      <c r="N29" s="42">
        <f t="shared" si="4"/>
        <v>1150</v>
      </c>
      <c r="O29" s="42">
        <f t="shared" si="5"/>
        <v>1150</v>
      </c>
      <c r="P29" s="107">
        <v>1150</v>
      </c>
      <c r="Q29" s="42">
        <v>1150</v>
      </c>
      <c r="R29" s="64" t="s">
        <v>183</v>
      </c>
      <c r="S29" s="81"/>
      <c r="T29" s="81"/>
    </row>
    <row r="30" spans="1:20" s="5" customFormat="1" ht="40.15" customHeight="1" x14ac:dyDescent="0.2">
      <c r="A30" s="39">
        <v>19</v>
      </c>
      <c r="B30" s="10" t="s">
        <v>71</v>
      </c>
      <c r="C30" s="16" t="str">
        <f>[1]PL02!$D$46</f>
        <v>142 ngày 15/10/2020</v>
      </c>
      <c r="D30" s="99">
        <v>450</v>
      </c>
      <c r="E30" s="40">
        <f t="shared" si="2"/>
        <v>450</v>
      </c>
      <c r="F30" s="41"/>
      <c r="G30" s="41"/>
      <c r="H30" s="41">
        <v>450</v>
      </c>
      <c r="I30" s="42">
        <v>421</v>
      </c>
      <c r="J30" s="42">
        <f t="shared" si="3"/>
        <v>0</v>
      </c>
      <c r="K30" s="43"/>
      <c r="L30" s="44"/>
      <c r="M30" s="43">
        <v>0</v>
      </c>
      <c r="N30" s="42">
        <f t="shared" si="4"/>
        <v>421</v>
      </c>
      <c r="O30" s="42">
        <f t="shared" si="5"/>
        <v>421</v>
      </c>
      <c r="P30" s="107">
        <f>O30</f>
        <v>421</v>
      </c>
      <c r="Q30" s="42"/>
      <c r="R30" s="45" t="s">
        <v>183</v>
      </c>
      <c r="S30" s="81"/>
      <c r="T30" s="81"/>
    </row>
    <row r="31" spans="1:20" s="5" customFormat="1" ht="40.15" customHeight="1" x14ac:dyDescent="0.2">
      <c r="A31" s="39">
        <v>20</v>
      </c>
      <c r="B31" s="10" t="s">
        <v>86</v>
      </c>
      <c r="C31" s="16" t="str">
        <f>[1]PL02!$D$48</f>
        <v>225a ngày 12/11/2020</v>
      </c>
      <c r="D31" s="99">
        <v>658</v>
      </c>
      <c r="E31" s="40">
        <f t="shared" si="2"/>
        <v>658</v>
      </c>
      <c r="F31" s="41"/>
      <c r="G31" s="41"/>
      <c r="H31" s="41">
        <v>658</v>
      </c>
      <c r="I31" s="42">
        <v>622</v>
      </c>
      <c r="J31" s="47">
        <f t="shared" si="3"/>
        <v>540</v>
      </c>
      <c r="K31" s="43"/>
      <c r="L31" s="44"/>
      <c r="M31" s="43">
        <v>540</v>
      </c>
      <c r="N31" s="42">
        <f t="shared" si="4"/>
        <v>82</v>
      </c>
      <c r="O31" s="42">
        <f t="shared" si="5"/>
        <v>82</v>
      </c>
      <c r="P31" s="107">
        <f>O31</f>
        <v>82</v>
      </c>
      <c r="Q31" s="42"/>
      <c r="R31" s="45" t="s">
        <v>183</v>
      </c>
      <c r="S31" s="81"/>
      <c r="T31" s="81"/>
    </row>
    <row r="32" spans="1:20" s="5" customFormat="1" ht="69" customHeight="1" x14ac:dyDescent="0.2">
      <c r="A32" s="39">
        <v>21</v>
      </c>
      <c r="B32" s="10" t="s">
        <v>85</v>
      </c>
      <c r="C32" s="16" t="str">
        <f>[1]PL02!$D$49</f>
        <v>80 ngày 11/10/20219</v>
      </c>
      <c r="D32" s="99">
        <v>1220</v>
      </c>
      <c r="E32" s="40">
        <f t="shared" si="2"/>
        <v>1220</v>
      </c>
      <c r="F32" s="41"/>
      <c r="G32" s="41"/>
      <c r="H32" s="41">
        <v>1220</v>
      </c>
      <c r="I32" s="42">
        <v>1143</v>
      </c>
      <c r="J32" s="42">
        <f t="shared" si="3"/>
        <v>500</v>
      </c>
      <c r="K32" s="43"/>
      <c r="L32" s="44"/>
      <c r="M32" s="43">
        <v>500</v>
      </c>
      <c r="N32" s="42">
        <f t="shared" si="4"/>
        <v>643</v>
      </c>
      <c r="O32" s="42">
        <f t="shared" si="5"/>
        <v>643</v>
      </c>
      <c r="P32" s="107">
        <f t="shared" ref="P32:P34" si="9">O32</f>
        <v>643</v>
      </c>
      <c r="Q32" s="42"/>
      <c r="R32" s="45" t="s">
        <v>183</v>
      </c>
      <c r="S32" s="81"/>
      <c r="T32" s="81"/>
    </row>
    <row r="33" spans="1:20" s="5" customFormat="1" ht="40.15" customHeight="1" x14ac:dyDescent="0.2">
      <c r="A33" s="39">
        <v>22</v>
      </c>
      <c r="B33" s="10" t="s">
        <v>84</v>
      </c>
      <c r="C33" s="16" t="str">
        <f>[1]PL02!$D$50</f>
        <v>109 ngày 30/11/2017</v>
      </c>
      <c r="D33" s="99">
        <v>392</v>
      </c>
      <c r="E33" s="40">
        <f t="shared" si="2"/>
        <v>392</v>
      </c>
      <c r="F33" s="41"/>
      <c r="G33" s="41"/>
      <c r="H33" s="41">
        <v>392</v>
      </c>
      <c r="I33" s="42">
        <v>383</v>
      </c>
      <c r="J33" s="42">
        <f t="shared" si="3"/>
        <v>325</v>
      </c>
      <c r="K33" s="43"/>
      <c r="L33" s="44"/>
      <c r="M33" s="43">
        <v>325</v>
      </c>
      <c r="N33" s="42">
        <f t="shared" si="4"/>
        <v>58</v>
      </c>
      <c r="O33" s="42">
        <f t="shared" si="5"/>
        <v>58</v>
      </c>
      <c r="P33" s="107">
        <f t="shared" si="9"/>
        <v>58</v>
      </c>
      <c r="Q33" s="42"/>
      <c r="R33" s="45" t="s">
        <v>183</v>
      </c>
      <c r="S33" s="81"/>
      <c r="T33" s="81"/>
    </row>
    <row r="34" spans="1:20" s="5" customFormat="1" ht="40.15" customHeight="1" x14ac:dyDescent="0.2">
      <c r="A34" s="39">
        <v>23</v>
      </c>
      <c r="B34" s="10" t="s">
        <v>76</v>
      </c>
      <c r="C34" s="16" t="str">
        <f>[1]PL02!$D$51</f>
        <v>72c ngày 10/7/2019</v>
      </c>
      <c r="D34" s="99">
        <v>569</v>
      </c>
      <c r="E34" s="40">
        <f t="shared" si="2"/>
        <v>569</v>
      </c>
      <c r="F34" s="41"/>
      <c r="G34" s="41"/>
      <c r="H34" s="41">
        <v>569</v>
      </c>
      <c r="I34" s="42">
        <v>569</v>
      </c>
      <c r="J34" s="42">
        <f t="shared" si="3"/>
        <v>525</v>
      </c>
      <c r="K34" s="43"/>
      <c r="L34" s="44"/>
      <c r="M34" s="43">
        <v>525</v>
      </c>
      <c r="N34" s="42">
        <f t="shared" si="4"/>
        <v>44</v>
      </c>
      <c r="O34" s="42">
        <f t="shared" si="5"/>
        <v>44</v>
      </c>
      <c r="P34" s="107">
        <f t="shared" si="9"/>
        <v>44</v>
      </c>
      <c r="Q34" s="42"/>
      <c r="R34" s="45" t="s">
        <v>183</v>
      </c>
      <c r="S34" s="81"/>
      <c r="T34" s="81"/>
    </row>
    <row r="35" spans="1:20" s="5" customFormat="1" ht="40.15" customHeight="1" x14ac:dyDescent="0.2">
      <c r="A35" s="39">
        <v>24</v>
      </c>
      <c r="B35" s="10" t="s">
        <v>77</v>
      </c>
      <c r="C35" s="16" t="str">
        <f>[1]PL02!$D$53</f>
        <v>88 ngày 24/9/2015</v>
      </c>
      <c r="D35" s="99">
        <v>778</v>
      </c>
      <c r="E35" s="40">
        <f t="shared" si="2"/>
        <v>778</v>
      </c>
      <c r="F35" s="41"/>
      <c r="G35" s="41"/>
      <c r="H35" s="41">
        <v>778</v>
      </c>
      <c r="I35" s="42">
        <v>767</v>
      </c>
      <c r="J35" s="42">
        <f t="shared" si="3"/>
        <v>0</v>
      </c>
      <c r="K35" s="43"/>
      <c r="L35" s="44"/>
      <c r="M35" s="43">
        <v>0</v>
      </c>
      <c r="N35" s="42">
        <f t="shared" si="4"/>
        <v>767</v>
      </c>
      <c r="O35" s="42">
        <f t="shared" si="5"/>
        <v>767</v>
      </c>
      <c r="P35" s="107">
        <f>O35</f>
        <v>767</v>
      </c>
      <c r="Q35" s="42"/>
      <c r="R35" s="45" t="s">
        <v>183</v>
      </c>
      <c r="S35" s="81"/>
      <c r="T35" s="81"/>
    </row>
    <row r="36" spans="1:20" s="5" customFormat="1" ht="49.9" customHeight="1" x14ac:dyDescent="0.2">
      <c r="A36" s="39">
        <v>25</v>
      </c>
      <c r="B36" s="10" t="s">
        <v>78</v>
      </c>
      <c r="C36" s="16" t="str">
        <f>[1]PL02!$D$54</f>
        <v>235 ngày 25/10/2021</v>
      </c>
      <c r="D36" s="99">
        <v>1134</v>
      </c>
      <c r="E36" s="40">
        <f t="shared" si="2"/>
        <v>1134</v>
      </c>
      <c r="F36" s="41"/>
      <c r="G36" s="41"/>
      <c r="H36" s="41">
        <v>1134</v>
      </c>
      <c r="I36" s="42">
        <v>1134</v>
      </c>
      <c r="J36" s="42">
        <f t="shared" si="3"/>
        <v>952</v>
      </c>
      <c r="K36" s="43"/>
      <c r="L36" s="44"/>
      <c r="M36" s="43">
        <v>952</v>
      </c>
      <c r="N36" s="42">
        <f t="shared" si="4"/>
        <v>182</v>
      </c>
      <c r="O36" s="42">
        <f t="shared" si="5"/>
        <v>182</v>
      </c>
      <c r="P36" s="107">
        <f t="shared" ref="P36:P37" si="10">O36</f>
        <v>182</v>
      </c>
      <c r="Q36" s="42"/>
      <c r="R36" s="45" t="s">
        <v>183</v>
      </c>
      <c r="S36" s="81"/>
      <c r="T36" s="81"/>
    </row>
    <row r="37" spans="1:20" s="5" customFormat="1" ht="33.75" customHeight="1" x14ac:dyDescent="0.2">
      <c r="A37" s="39">
        <v>26</v>
      </c>
      <c r="B37" s="10" t="s">
        <v>79</v>
      </c>
      <c r="C37" s="16" t="str">
        <f>[1]PL02!$D$55</f>
        <v>105 ngày 15/4/2022</v>
      </c>
      <c r="D37" s="99">
        <v>1221</v>
      </c>
      <c r="E37" s="40">
        <f t="shared" si="2"/>
        <v>1221</v>
      </c>
      <c r="F37" s="41"/>
      <c r="G37" s="41"/>
      <c r="H37" s="41">
        <v>1221</v>
      </c>
      <c r="I37" s="42">
        <v>1221</v>
      </c>
      <c r="J37" s="42">
        <f t="shared" si="3"/>
        <v>950</v>
      </c>
      <c r="K37" s="43"/>
      <c r="L37" s="44"/>
      <c r="M37" s="43">
        <v>950</v>
      </c>
      <c r="N37" s="42">
        <f t="shared" si="4"/>
        <v>271</v>
      </c>
      <c r="O37" s="42">
        <f t="shared" si="5"/>
        <v>271</v>
      </c>
      <c r="P37" s="107">
        <f t="shared" si="10"/>
        <v>271</v>
      </c>
      <c r="Q37" s="42"/>
      <c r="R37" s="45" t="s">
        <v>183</v>
      </c>
      <c r="S37" s="81"/>
      <c r="T37" s="81"/>
    </row>
    <row r="38" spans="1:20" s="5" customFormat="1" ht="49.5" customHeight="1" x14ac:dyDescent="0.2">
      <c r="A38" s="39">
        <v>27</v>
      </c>
      <c r="B38" s="10" t="s">
        <v>80</v>
      </c>
      <c r="C38" s="16" t="str">
        <f>[1]PL02!$D$56</f>
        <v>1004 ngày 30/6/2021</v>
      </c>
      <c r="D38" s="124">
        <v>10328</v>
      </c>
      <c r="E38" s="40">
        <f t="shared" si="2"/>
        <v>10328</v>
      </c>
      <c r="F38" s="41"/>
      <c r="G38" s="41"/>
      <c r="H38" s="41">
        <v>10328</v>
      </c>
      <c r="I38" s="42">
        <v>10328</v>
      </c>
      <c r="J38" s="42">
        <f t="shared" si="3"/>
        <v>8300</v>
      </c>
      <c r="K38" s="43"/>
      <c r="L38" s="44"/>
      <c r="M38" s="43">
        <v>8300</v>
      </c>
      <c r="N38" s="42">
        <v>2088</v>
      </c>
      <c r="O38" s="42">
        <v>2088</v>
      </c>
      <c r="P38" s="107">
        <v>2088</v>
      </c>
      <c r="Q38" s="42">
        <v>2088</v>
      </c>
      <c r="R38" s="64" t="s">
        <v>183</v>
      </c>
      <c r="S38" s="81"/>
      <c r="T38" s="81"/>
    </row>
    <row r="39" spans="1:20" s="5" customFormat="1" ht="40.15" customHeight="1" x14ac:dyDescent="0.2">
      <c r="A39" s="39">
        <v>28</v>
      </c>
      <c r="B39" s="10" t="s">
        <v>81</v>
      </c>
      <c r="C39" s="16" t="str">
        <f>[1]PL02!$D$57</f>
        <v>2101 ngày 03/08/2022</v>
      </c>
      <c r="D39" s="124">
        <v>1839</v>
      </c>
      <c r="E39" s="40">
        <f t="shared" si="2"/>
        <v>1839</v>
      </c>
      <c r="F39" s="41"/>
      <c r="G39" s="41"/>
      <c r="H39" s="41">
        <v>1839</v>
      </c>
      <c r="I39" s="42">
        <v>1839</v>
      </c>
      <c r="J39" s="42">
        <f t="shared" si="3"/>
        <v>700</v>
      </c>
      <c r="K39" s="43"/>
      <c r="L39" s="44"/>
      <c r="M39" s="43">
        <v>700</v>
      </c>
      <c r="N39" s="42">
        <f t="shared" si="4"/>
        <v>1139</v>
      </c>
      <c r="O39" s="42">
        <f t="shared" ref="O39:O59" si="11">N39</f>
        <v>1139</v>
      </c>
      <c r="P39" s="107">
        <v>1139</v>
      </c>
      <c r="Q39" s="42">
        <v>1139</v>
      </c>
      <c r="R39" s="64" t="s">
        <v>183</v>
      </c>
      <c r="S39" s="81"/>
      <c r="T39" s="81"/>
    </row>
    <row r="40" spans="1:20" s="5" customFormat="1" ht="40.15" customHeight="1" x14ac:dyDescent="0.2">
      <c r="A40" s="39">
        <v>29</v>
      </c>
      <c r="B40" s="10" t="s">
        <v>82</v>
      </c>
      <c r="C40" s="16" t="str">
        <f>[1]PL02!$D$58</f>
        <v>229 ngày 09/09/2022</v>
      </c>
      <c r="D40" s="99">
        <v>1213</v>
      </c>
      <c r="E40" s="40">
        <f t="shared" si="2"/>
        <v>1213</v>
      </c>
      <c r="F40" s="41"/>
      <c r="G40" s="41"/>
      <c r="H40" s="41">
        <v>1213</v>
      </c>
      <c r="I40" s="42">
        <v>1139</v>
      </c>
      <c r="J40" s="42">
        <f t="shared" si="3"/>
        <v>997</v>
      </c>
      <c r="K40" s="43"/>
      <c r="L40" s="44"/>
      <c r="M40" s="43">
        <v>997</v>
      </c>
      <c r="N40" s="42">
        <f t="shared" si="4"/>
        <v>142</v>
      </c>
      <c r="O40" s="42">
        <f t="shared" si="11"/>
        <v>142</v>
      </c>
      <c r="P40" s="107">
        <f>O40</f>
        <v>142</v>
      </c>
      <c r="Q40" s="42"/>
      <c r="R40" s="45" t="s">
        <v>183</v>
      </c>
      <c r="S40" s="81"/>
      <c r="T40" s="81"/>
    </row>
    <row r="41" spans="1:20" s="5" customFormat="1" ht="45.6" customHeight="1" x14ac:dyDescent="0.2">
      <c r="A41" s="39">
        <v>30</v>
      </c>
      <c r="B41" s="10" t="s">
        <v>83</v>
      </c>
      <c r="C41" s="16" t="str">
        <f>[1]PL02!$D$59</f>
        <v>03 ngày 08/01/2015</v>
      </c>
      <c r="D41" s="124">
        <v>7970</v>
      </c>
      <c r="E41" s="40">
        <f t="shared" si="2"/>
        <v>7970</v>
      </c>
      <c r="F41" s="41"/>
      <c r="G41" s="41"/>
      <c r="H41" s="41">
        <v>7970</v>
      </c>
      <c r="I41" s="42">
        <v>7341</v>
      </c>
      <c r="J41" s="42">
        <f t="shared" si="3"/>
        <v>2508</v>
      </c>
      <c r="K41" s="43"/>
      <c r="L41" s="44"/>
      <c r="M41" s="43">
        <v>2508</v>
      </c>
      <c r="N41" s="42">
        <f t="shared" si="4"/>
        <v>4833</v>
      </c>
      <c r="O41" s="42">
        <f t="shared" si="11"/>
        <v>4833</v>
      </c>
      <c r="P41" s="107">
        <v>4833</v>
      </c>
      <c r="Q41" s="42">
        <v>4833</v>
      </c>
      <c r="R41" s="64" t="s">
        <v>183</v>
      </c>
      <c r="S41" s="126"/>
      <c r="T41" s="126"/>
    </row>
    <row r="42" spans="1:20" s="5" customFormat="1" ht="40.15" customHeight="1" x14ac:dyDescent="0.2">
      <c r="A42" s="39">
        <v>31</v>
      </c>
      <c r="B42" s="10" t="s">
        <v>72</v>
      </c>
      <c r="C42" s="16" t="str">
        <f>[1]PL02!$D$60</f>
        <v>72c ngày 28/8/2019</v>
      </c>
      <c r="D42" s="99">
        <v>503</v>
      </c>
      <c r="E42" s="40">
        <f t="shared" si="2"/>
        <v>503</v>
      </c>
      <c r="F42" s="41"/>
      <c r="G42" s="41"/>
      <c r="H42" s="41">
        <v>503</v>
      </c>
      <c r="I42" s="42">
        <v>503</v>
      </c>
      <c r="J42" s="42">
        <f t="shared" si="3"/>
        <v>0</v>
      </c>
      <c r="K42" s="43"/>
      <c r="L42" s="44"/>
      <c r="M42" s="43"/>
      <c r="N42" s="42">
        <f t="shared" si="4"/>
        <v>503</v>
      </c>
      <c r="O42" s="42">
        <f t="shared" si="11"/>
        <v>503</v>
      </c>
      <c r="P42" s="107">
        <f>O42</f>
        <v>503</v>
      </c>
      <c r="Q42" s="42"/>
      <c r="R42" s="45" t="s">
        <v>183</v>
      </c>
      <c r="S42" s="81"/>
      <c r="T42" s="81"/>
    </row>
    <row r="43" spans="1:20" s="5" customFormat="1" ht="47.25" customHeight="1" x14ac:dyDescent="0.2">
      <c r="A43" s="39">
        <v>32</v>
      </c>
      <c r="B43" s="10" t="s">
        <v>73</v>
      </c>
      <c r="C43" s="16" t="s">
        <v>74</v>
      </c>
      <c r="D43" s="99">
        <v>1196</v>
      </c>
      <c r="E43" s="40">
        <f t="shared" si="2"/>
        <v>1196</v>
      </c>
      <c r="F43" s="41"/>
      <c r="G43" s="41"/>
      <c r="H43" s="41">
        <v>1196</v>
      </c>
      <c r="I43" s="42">
        <v>1196</v>
      </c>
      <c r="J43" s="42">
        <f t="shared" si="3"/>
        <v>67</v>
      </c>
      <c r="K43" s="43"/>
      <c r="L43" s="44"/>
      <c r="M43" s="43">
        <v>67</v>
      </c>
      <c r="N43" s="42">
        <v>1129</v>
      </c>
      <c r="O43" s="42">
        <v>1129</v>
      </c>
      <c r="P43" s="107">
        <v>1129</v>
      </c>
      <c r="Q43" s="42">
        <v>1129</v>
      </c>
      <c r="R43" s="45" t="s">
        <v>183</v>
      </c>
      <c r="S43" s="81"/>
      <c r="T43" s="81"/>
    </row>
    <row r="44" spans="1:20" s="5" customFormat="1" ht="48" customHeight="1" x14ac:dyDescent="0.2">
      <c r="A44" s="39">
        <v>33</v>
      </c>
      <c r="B44" s="11" t="s">
        <v>103</v>
      </c>
      <c r="C44" s="16" t="str">
        <f>[1]PL02!$D$62</f>
        <v>174c ngày 18/8/2020</v>
      </c>
      <c r="D44" s="99">
        <v>891</v>
      </c>
      <c r="E44" s="40">
        <f t="shared" si="2"/>
        <v>891</v>
      </c>
      <c r="F44" s="41"/>
      <c r="G44" s="41"/>
      <c r="H44" s="41">
        <v>891</v>
      </c>
      <c r="I44" s="42">
        <v>891</v>
      </c>
      <c r="J44" s="42">
        <f t="shared" si="3"/>
        <v>400</v>
      </c>
      <c r="K44" s="43"/>
      <c r="L44" s="44"/>
      <c r="M44" s="43">
        <v>400</v>
      </c>
      <c r="N44" s="42">
        <f t="shared" si="4"/>
        <v>491</v>
      </c>
      <c r="O44" s="42">
        <f t="shared" si="11"/>
        <v>491</v>
      </c>
      <c r="P44" s="107">
        <v>442</v>
      </c>
      <c r="Q44" s="42">
        <v>442</v>
      </c>
      <c r="R44" s="45" t="s">
        <v>183</v>
      </c>
      <c r="S44" s="81"/>
      <c r="T44" s="81"/>
    </row>
    <row r="45" spans="1:20" s="5" customFormat="1" ht="40.15" customHeight="1" x14ac:dyDescent="0.2">
      <c r="A45" s="39">
        <v>34</v>
      </c>
      <c r="B45" s="11" t="s">
        <v>75</v>
      </c>
      <c r="C45" s="16" t="str">
        <f>[1]PL02!$D$63</f>
        <v>101đ ngày 
11/9/2024</v>
      </c>
      <c r="D45" s="99">
        <v>650</v>
      </c>
      <c r="E45" s="40">
        <f t="shared" si="2"/>
        <v>650</v>
      </c>
      <c r="F45" s="41"/>
      <c r="G45" s="41">
        <v>300</v>
      </c>
      <c r="H45" s="41">
        <v>350</v>
      </c>
      <c r="I45" s="42">
        <v>610</v>
      </c>
      <c r="J45" s="42">
        <f t="shared" si="3"/>
        <v>300</v>
      </c>
      <c r="K45" s="43">
        <v>0</v>
      </c>
      <c r="L45" s="44">
        <v>300</v>
      </c>
      <c r="M45" s="43">
        <v>0</v>
      </c>
      <c r="N45" s="42">
        <f t="shared" si="4"/>
        <v>310</v>
      </c>
      <c r="O45" s="42">
        <f t="shared" si="11"/>
        <v>310</v>
      </c>
      <c r="P45" s="107">
        <f>O45</f>
        <v>310</v>
      </c>
      <c r="Q45" s="42"/>
      <c r="R45" s="45" t="s">
        <v>183</v>
      </c>
      <c r="S45" s="81"/>
      <c r="T45" s="81"/>
    </row>
    <row r="46" spans="1:20" s="5" customFormat="1" ht="51.75" customHeight="1" x14ac:dyDescent="0.2">
      <c r="A46" s="39">
        <v>35</v>
      </c>
      <c r="B46" s="11" t="s">
        <v>9</v>
      </c>
      <c r="C46" s="16" t="s">
        <v>142</v>
      </c>
      <c r="D46" s="100">
        <v>14432</v>
      </c>
      <c r="E46" s="48">
        <f>F46+G46+H46</f>
        <v>14432</v>
      </c>
      <c r="F46" s="48"/>
      <c r="G46" s="48"/>
      <c r="H46" s="48">
        <v>14432</v>
      </c>
      <c r="I46" s="48">
        <v>13897</v>
      </c>
      <c r="J46" s="48">
        <f t="shared" ref="J46:J59" si="12">K46+L46+M46</f>
        <v>13551</v>
      </c>
      <c r="K46" s="48"/>
      <c r="L46" s="48">
        <f t="shared" ref="L46:L56" si="13">G46</f>
        <v>0</v>
      </c>
      <c r="M46" s="48">
        <v>13551</v>
      </c>
      <c r="N46" s="42">
        <f t="shared" si="4"/>
        <v>346</v>
      </c>
      <c r="O46" s="42">
        <f t="shared" si="11"/>
        <v>346</v>
      </c>
      <c r="P46" s="107">
        <f>O46</f>
        <v>346</v>
      </c>
      <c r="Q46" s="42"/>
      <c r="R46" s="45" t="s">
        <v>183</v>
      </c>
      <c r="S46" s="81"/>
      <c r="T46" s="81"/>
    </row>
    <row r="47" spans="1:20" s="5" customFormat="1" ht="51.75" customHeight="1" x14ac:dyDescent="0.2">
      <c r="A47" s="39">
        <v>36</v>
      </c>
      <c r="B47" s="11" t="s">
        <v>22</v>
      </c>
      <c r="C47" s="16" t="s">
        <v>143</v>
      </c>
      <c r="D47" s="100">
        <v>5013</v>
      </c>
      <c r="E47" s="48">
        <f t="shared" ref="E47:E48" si="14">F47+G47+H47</f>
        <v>5013</v>
      </c>
      <c r="F47" s="48"/>
      <c r="G47" s="48">
        <v>1000</v>
      </c>
      <c r="H47" s="48">
        <v>4013</v>
      </c>
      <c r="I47" s="48">
        <v>4618</v>
      </c>
      <c r="J47" s="48">
        <f t="shared" si="12"/>
        <v>4228</v>
      </c>
      <c r="K47" s="48">
        <f t="shared" ref="K47:K56" si="15">F47</f>
        <v>0</v>
      </c>
      <c r="L47" s="48">
        <v>1000</v>
      </c>
      <c r="M47" s="48">
        <v>3228</v>
      </c>
      <c r="N47" s="42">
        <f t="shared" si="4"/>
        <v>390</v>
      </c>
      <c r="O47" s="42">
        <f t="shared" si="11"/>
        <v>390</v>
      </c>
      <c r="P47" s="107">
        <f>O47</f>
        <v>390</v>
      </c>
      <c r="Q47" s="42"/>
      <c r="R47" s="45" t="s">
        <v>183</v>
      </c>
      <c r="S47" s="81"/>
      <c r="T47" s="81"/>
    </row>
    <row r="48" spans="1:20" s="5" customFormat="1" ht="54" customHeight="1" x14ac:dyDescent="0.2">
      <c r="A48" s="39">
        <v>37</v>
      </c>
      <c r="B48" s="11" t="s">
        <v>23</v>
      </c>
      <c r="C48" s="16" t="s">
        <v>144</v>
      </c>
      <c r="D48" s="100">
        <v>5258</v>
      </c>
      <c r="E48" s="48">
        <f t="shared" si="14"/>
        <v>5258</v>
      </c>
      <c r="F48" s="48"/>
      <c r="G48" s="48">
        <v>1000</v>
      </c>
      <c r="H48" s="48">
        <v>4258</v>
      </c>
      <c r="I48" s="48">
        <v>4991</v>
      </c>
      <c r="J48" s="48">
        <f t="shared" si="12"/>
        <v>4238</v>
      </c>
      <c r="K48" s="48">
        <f t="shared" si="15"/>
        <v>0</v>
      </c>
      <c r="L48" s="48">
        <f t="shared" si="13"/>
        <v>1000</v>
      </c>
      <c r="M48" s="48">
        <v>3238</v>
      </c>
      <c r="N48" s="42">
        <f t="shared" si="4"/>
        <v>753</v>
      </c>
      <c r="O48" s="42">
        <f t="shared" si="11"/>
        <v>753</v>
      </c>
      <c r="P48" s="107">
        <f>O48</f>
        <v>753</v>
      </c>
      <c r="Q48" s="42"/>
      <c r="R48" s="45" t="s">
        <v>183</v>
      </c>
      <c r="S48" s="81"/>
      <c r="T48" s="81"/>
    </row>
    <row r="49" spans="1:20" s="5" customFormat="1" ht="84" customHeight="1" x14ac:dyDescent="0.2">
      <c r="A49" s="39">
        <v>38</v>
      </c>
      <c r="B49" s="11" t="s">
        <v>24</v>
      </c>
      <c r="C49" s="16" t="s">
        <v>145</v>
      </c>
      <c r="D49" s="100">
        <v>13302</v>
      </c>
      <c r="E49" s="48">
        <f>F49+G49+H49</f>
        <v>13302</v>
      </c>
      <c r="F49" s="48">
        <v>7000</v>
      </c>
      <c r="G49" s="48"/>
      <c r="H49" s="48">
        <v>6302</v>
      </c>
      <c r="I49" s="48">
        <v>11734</v>
      </c>
      <c r="J49" s="48">
        <f t="shared" si="12"/>
        <v>10645</v>
      </c>
      <c r="K49" s="48">
        <f t="shared" si="15"/>
        <v>7000</v>
      </c>
      <c r="L49" s="48">
        <f t="shared" si="13"/>
        <v>0</v>
      </c>
      <c r="M49" s="48">
        <v>3645</v>
      </c>
      <c r="N49" s="42">
        <f t="shared" si="4"/>
        <v>1089</v>
      </c>
      <c r="O49" s="42">
        <f t="shared" si="11"/>
        <v>1089</v>
      </c>
      <c r="P49" s="107">
        <v>1089</v>
      </c>
      <c r="Q49" s="42">
        <v>1089</v>
      </c>
      <c r="R49" s="64" t="s">
        <v>183</v>
      </c>
      <c r="S49" s="81"/>
      <c r="T49" s="81"/>
    </row>
    <row r="50" spans="1:20" s="5" customFormat="1" ht="51.75" customHeight="1" x14ac:dyDescent="0.2">
      <c r="A50" s="39">
        <v>39</v>
      </c>
      <c r="B50" s="11" t="s">
        <v>8</v>
      </c>
      <c r="C50" s="16" t="s">
        <v>146</v>
      </c>
      <c r="D50" s="100">
        <v>8095</v>
      </c>
      <c r="E50" s="48">
        <f t="shared" ref="E50:E59" si="16">F50+G50+H50</f>
        <v>8095</v>
      </c>
      <c r="F50" s="48"/>
      <c r="G50" s="48"/>
      <c r="H50" s="48">
        <v>8095</v>
      </c>
      <c r="I50" s="48">
        <v>7539</v>
      </c>
      <c r="J50" s="48">
        <f t="shared" si="12"/>
        <v>7433</v>
      </c>
      <c r="K50" s="48">
        <f t="shared" si="15"/>
        <v>0</v>
      </c>
      <c r="L50" s="48">
        <f t="shared" si="13"/>
        <v>0</v>
      </c>
      <c r="M50" s="49">
        <v>7433</v>
      </c>
      <c r="N50" s="42">
        <f t="shared" si="4"/>
        <v>106</v>
      </c>
      <c r="O50" s="42">
        <f t="shared" si="11"/>
        <v>106</v>
      </c>
      <c r="P50" s="107">
        <f>O50</f>
        <v>106</v>
      </c>
      <c r="Q50" s="42"/>
      <c r="R50" s="45" t="s">
        <v>183</v>
      </c>
      <c r="S50" s="81"/>
      <c r="T50" s="81"/>
    </row>
    <row r="51" spans="1:20" s="5" customFormat="1" ht="51.75" customHeight="1" x14ac:dyDescent="0.2">
      <c r="A51" s="39">
        <v>40</v>
      </c>
      <c r="B51" s="11" t="s">
        <v>11</v>
      </c>
      <c r="C51" s="16" t="s">
        <v>147</v>
      </c>
      <c r="D51" s="100">
        <v>5241</v>
      </c>
      <c r="E51" s="48">
        <f t="shared" si="16"/>
        <v>5241</v>
      </c>
      <c r="F51" s="48"/>
      <c r="G51" s="48">
        <v>4000</v>
      </c>
      <c r="H51" s="48">
        <v>1241</v>
      </c>
      <c r="I51" s="48">
        <v>5015</v>
      </c>
      <c r="J51" s="48">
        <f t="shared" si="12"/>
        <v>4955</v>
      </c>
      <c r="K51" s="48">
        <f t="shared" si="15"/>
        <v>0</v>
      </c>
      <c r="L51" s="48">
        <f t="shared" si="13"/>
        <v>4000</v>
      </c>
      <c r="M51" s="49">
        <v>955</v>
      </c>
      <c r="N51" s="42">
        <f t="shared" si="4"/>
        <v>60</v>
      </c>
      <c r="O51" s="42">
        <f t="shared" si="11"/>
        <v>60</v>
      </c>
      <c r="P51" s="107">
        <f t="shared" ref="P51:P53" si="17">O51</f>
        <v>60</v>
      </c>
      <c r="Q51" s="42"/>
      <c r="R51" s="45" t="s">
        <v>183</v>
      </c>
      <c r="S51" s="81"/>
      <c r="T51" s="81"/>
    </row>
    <row r="52" spans="1:20" s="5" customFormat="1" ht="81" customHeight="1" x14ac:dyDescent="0.2">
      <c r="A52" s="39">
        <v>41</v>
      </c>
      <c r="B52" s="11" t="s">
        <v>26</v>
      </c>
      <c r="C52" s="16" t="s">
        <v>148</v>
      </c>
      <c r="D52" s="100">
        <v>3963</v>
      </c>
      <c r="E52" s="48">
        <f t="shared" si="16"/>
        <v>3963</v>
      </c>
      <c r="F52" s="48"/>
      <c r="G52" s="48">
        <v>540</v>
      </c>
      <c r="H52" s="48">
        <v>3423</v>
      </c>
      <c r="I52" s="48">
        <v>3742</v>
      </c>
      <c r="J52" s="48">
        <f t="shared" si="12"/>
        <v>3600</v>
      </c>
      <c r="K52" s="48">
        <f t="shared" si="15"/>
        <v>0</v>
      </c>
      <c r="L52" s="48">
        <v>540</v>
      </c>
      <c r="M52" s="49">
        <v>3060</v>
      </c>
      <c r="N52" s="42">
        <f t="shared" si="4"/>
        <v>142</v>
      </c>
      <c r="O52" s="42">
        <f t="shared" si="11"/>
        <v>142</v>
      </c>
      <c r="P52" s="107">
        <f t="shared" si="17"/>
        <v>142</v>
      </c>
      <c r="Q52" s="42"/>
      <c r="R52" s="45" t="s">
        <v>183</v>
      </c>
      <c r="S52" s="81"/>
      <c r="T52" s="81"/>
    </row>
    <row r="53" spans="1:20" s="5" customFormat="1" ht="81.75" customHeight="1" x14ac:dyDescent="0.2">
      <c r="A53" s="39">
        <v>42</v>
      </c>
      <c r="B53" s="11" t="s">
        <v>13</v>
      </c>
      <c r="C53" s="16" t="s">
        <v>149</v>
      </c>
      <c r="D53" s="100">
        <v>13721</v>
      </c>
      <c r="E53" s="48">
        <f t="shared" si="16"/>
        <v>13721</v>
      </c>
      <c r="F53" s="48"/>
      <c r="G53" s="48"/>
      <c r="H53" s="48">
        <v>13721</v>
      </c>
      <c r="I53" s="48">
        <v>8776</v>
      </c>
      <c r="J53" s="48">
        <f t="shared" si="12"/>
        <v>8706</v>
      </c>
      <c r="K53" s="48">
        <f t="shared" si="15"/>
        <v>0</v>
      </c>
      <c r="L53" s="48">
        <f t="shared" si="13"/>
        <v>0</v>
      </c>
      <c r="M53" s="49">
        <v>8706</v>
      </c>
      <c r="N53" s="42">
        <f t="shared" si="4"/>
        <v>70</v>
      </c>
      <c r="O53" s="42">
        <f t="shared" si="11"/>
        <v>70</v>
      </c>
      <c r="P53" s="107">
        <f t="shared" si="17"/>
        <v>70</v>
      </c>
      <c r="Q53" s="42"/>
      <c r="R53" s="64" t="s">
        <v>183</v>
      </c>
      <c r="S53" s="126"/>
      <c r="T53" s="126"/>
    </row>
    <row r="54" spans="1:20" s="5" customFormat="1" ht="54.75" customHeight="1" x14ac:dyDescent="0.2">
      <c r="A54" s="39">
        <v>43</v>
      </c>
      <c r="B54" s="11" t="s">
        <v>15</v>
      </c>
      <c r="C54" s="16" t="s">
        <v>150</v>
      </c>
      <c r="D54" s="100">
        <v>8844</v>
      </c>
      <c r="E54" s="48">
        <f t="shared" si="16"/>
        <v>8844</v>
      </c>
      <c r="F54" s="48"/>
      <c r="G54" s="48"/>
      <c r="H54" s="48">
        <v>8844</v>
      </c>
      <c r="I54" s="48">
        <v>4648</v>
      </c>
      <c r="J54" s="48">
        <f t="shared" si="12"/>
        <v>4622</v>
      </c>
      <c r="K54" s="48">
        <f t="shared" si="15"/>
        <v>0</v>
      </c>
      <c r="L54" s="48">
        <f t="shared" si="13"/>
        <v>0</v>
      </c>
      <c r="M54" s="50">
        <v>4622</v>
      </c>
      <c r="N54" s="42">
        <f t="shared" si="4"/>
        <v>26</v>
      </c>
      <c r="O54" s="42">
        <f t="shared" si="11"/>
        <v>26</v>
      </c>
      <c r="P54" s="107">
        <v>4222</v>
      </c>
      <c r="Q54" s="42">
        <v>4222</v>
      </c>
      <c r="R54" s="64" t="s">
        <v>183</v>
      </c>
      <c r="S54" s="81"/>
      <c r="T54" s="81"/>
    </row>
    <row r="55" spans="1:20" s="5" customFormat="1" ht="53.25" customHeight="1" x14ac:dyDescent="0.2">
      <c r="A55" s="39">
        <v>44</v>
      </c>
      <c r="B55" s="11" t="s">
        <v>39</v>
      </c>
      <c r="C55" s="16" t="s">
        <v>229</v>
      </c>
      <c r="D55" s="100">
        <v>1448</v>
      </c>
      <c r="E55" s="48">
        <f t="shared" si="16"/>
        <v>1448</v>
      </c>
      <c r="F55" s="48"/>
      <c r="G55" s="48"/>
      <c r="H55" s="48">
        <v>1448</v>
      </c>
      <c r="I55" s="48">
        <v>1364</v>
      </c>
      <c r="J55" s="48">
        <f t="shared" si="12"/>
        <v>1314</v>
      </c>
      <c r="K55" s="48">
        <f t="shared" si="15"/>
        <v>0</v>
      </c>
      <c r="L55" s="48">
        <f t="shared" si="13"/>
        <v>0</v>
      </c>
      <c r="M55" s="49">
        <v>1314</v>
      </c>
      <c r="N55" s="42">
        <f t="shared" si="4"/>
        <v>50</v>
      </c>
      <c r="O55" s="42">
        <f t="shared" si="11"/>
        <v>50</v>
      </c>
      <c r="P55" s="107">
        <v>134</v>
      </c>
      <c r="Q55" s="42"/>
      <c r="R55" s="64" t="s">
        <v>183</v>
      </c>
      <c r="S55" s="126"/>
      <c r="T55" s="126"/>
    </row>
    <row r="56" spans="1:20" s="5" customFormat="1" ht="78" customHeight="1" x14ac:dyDescent="0.2">
      <c r="A56" s="39">
        <v>45</v>
      </c>
      <c r="B56" s="11" t="s">
        <v>38</v>
      </c>
      <c r="C56" s="16" t="s">
        <v>151</v>
      </c>
      <c r="D56" s="100">
        <v>1028</v>
      </c>
      <c r="E56" s="48">
        <f t="shared" si="16"/>
        <v>1028</v>
      </c>
      <c r="F56" s="48"/>
      <c r="G56" s="48"/>
      <c r="H56" s="48">
        <v>1028</v>
      </c>
      <c r="I56" s="51">
        <v>973</v>
      </c>
      <c r="J56" s="48">
        <f t="shared" si="12"/>
        <v>618</v>
      </c>
      <c r="K56" s="48">
        <f t="shared" si="15"/>
        <v>0</v>
      </c>
      <c r="L56" s="48">
        <f t="shared" si="13"/>
        <v>0</v>
      </c>
      <c r="M56" s="50">
        <v>618</v>
      </c>
      <c r="N56" s="42">
        <f t="shared" ref="N56:N59" si="18">I56-J56</f>
        <v>355</v>
      </c>
      <c r="O56" s="42">
        <f t="shared" si="11"/>
        <v>355</v>
      </c>
      <c r="P56" s="107">
        <f>O56</f>
        <v>355</v>
      </c>
      <c r="Q56" s="42"/>
      <c r="R56" s="45" t="s">
        <v>183</v>
      </c>
      <c r="S56" s="81"/>
      <c r="T56" s="81"/>
    </row>
    <row r="57" spans="1:20" s="5" customFormat="1" ht="54.75" customHeight="1" x14ac:dyDescent="0.2">
      <c r="A57" s="39">
        <v>46</v>
      </c>
      <c r="B57" s="12" t="s">
        <v>199</v>
      </c>
      <c r="C57" s="52" t="s">
        <v>202</v>
      </c>
      <c r="D57" s="25">
        <v>1062</v>
      </c>
      <c r="E57" s="25">
        <f t="shared" si="16"/>
        <v>1062</v>
      </c>
      <c r="F57" s="25"/>
      <c r="G57" s="25"/>
      <c r="H57" s="25">
        <v>1062</v>
      </c>
      <c r="I57" s="25">
        <v>1062</v>
      </c>
      <c r="J57" s="51">
        <f t="shared" si="12"/>
        <v>700</v>
      </c>
      <c r="K57" s="51"/>
      <c r="L57" s="51"/>
      <c r="M57" s="51">
        <v>700</v>
      </c>
      <c r="N57" s="42">
        <f t="shared" si="18"/>
        <v>362</v>
      </c>
      <c r="O57" s="42">
        <f t="shared" si="11"/>
        <v>362</v>
      </c>
      <c r="P57" s="107">
        <f>O57</f>
        <v>362</v>
      </c>
      <c r="Q57" s="42"/>
      <c r="R57" s="45" t="s">
        <v>183</v>
      </c>
      <c r="S57" s="81"/>
      <c r="T57" s="81"/>
    </row>
    <row r="58" spans="1:20" s="5" customFormat="1" ht="40.15" customHeight="1" x14ac:dyDescent="0.2">
      <c r="A58" s="39">
        <v>47</v>
      </c>
      <c r="B58" s="12" t="s">
        <v>203</v>
      </c>
      <c r="C58" s="53"/>
      <c r="D58" s="25">
        <v>3017</v>
      </c>
      <c r="E58" s="25">
        <f t="shared" si="16"/>
        <v>3017</v>
      </c>
      <c r="F58" s="25"/>
      <c r="G58" s="25"/>
      <c r="H58" s="25">
        <v>3017</v>
      </c>
      <c r="I58" s="25">
        <v>3017</v>
      </c>
      <c r="J58" s="51">
        <f t="shared" si="12"/>
        <v>2936</v>
      </c>
      <c r="K58" s="51"/>
      <c r="L58" s="51"/>
      <c r="M58" s="51">
        <v>2936</v>
      </c>
      <c r="N58" s="42">
        <f t="shared" si="18"/>
        <v>81</v>
      </c>
      <c r="O58" s="42">
        <f t="shared" si="11"/>
        <v>81</v>
      </c>
      <c r="P58" s="107">
        <f>O58</f>
        <v>81</v>
      </c>
      <c r="Q58" s="42"/>
      <c r="R58" s="45" t="s">
        <v>183</v>
      </c>
      <c r="S58" s="81"/>
      <c r="T58" s="81"/>
    </row>
    <row r="59" spans="1:20" s="5" customFormat="1" ht="59.25" customHeight="1" x14ac:dyDescent="0.2">
      <c r="A59" s="39">
        <v>48</v>
      </c>
      <c r="B59" s="12" t="s">
        <v>204</v>
      </c>
      <c r="C59" s="125" t="s">
        <v>207</v>
      </c>
      <c r="D59" s="51">
        <v>13036</v>
      </c>
      <c r="E59" s="51">
        <f t="shared" si="16"/>
        <v>13036</v>
      </c>
      <c r="F59" s="51"/>
      <c r="G59" s="51"/>
      <c r="H59" s="51">
        <v>13036</v>
      </c>
      <c r="I59" s="51">
        <v>13036</v>
      </c>
      <c r="J59" s="51">
        <f t="shared" si="12"/>
        <v>9930</v>
      </c>
      <c r="K59" s="51"/>
      <c r="L59" s="51"/>
      <c r="M59" s="51">
        <v>9930</v>
      </c>
      <c r="N59" s="42">
        <f t="shared" si="18"/>
        <v>3106</v>
      </c>
      <c r="O59" s="42">
        <f t="shared" si="11"/>
        <v>3106</v>
      </c>
      <c r="P59" s="107">
        <v>3106</v>
      </c>
      <c r="Q59" s="42">
        <v>3106</v>
      </c>
      <c r="R59" s="64" t="s">
        <v>183</v>
      </c>
      <c r="S59" s="126"/>
      <c r="T59" s="126">
        <v>74</v>
      </c>
    </row>
    <row r="60" spans="1:20" s="5" customFormat="1" ht="31.5" customHeight="1" x14ac:dyDescent="0.25">
      <c r="A60" s="73" t="s">
        <v>18</v>
      </c>
      <c r="B60" s="71" t="s">
        <v>59</v>
      </c>
      <c r="C60" s="72"/>
      <c r="D60" s="98">
        <f>SUM(D61:D98)</f>
        <v>106221</v>
      </c>
      <c r="E60" s="69">
        <f t="shared" ref="E60:Q60" si="19">SUM(E61:E98)</f>
        <v>106221</v>
      </c>
      <c r="F60" s="69">
        <f t="shared" si="19"/>
        <v>1998</v>
      </c>
      <c r="G60" s="69">
        <f t="shared" si="19"/>
        <v>11497</v>
      </c>
      <c r="H60" s="69">
        <f t="shared" si="19"/>
        <v>92726</v>
      </c>
      <c r="I60" s="69">
        <f t="shared" si="19"/>
        <v>102271</v>
      </c>
      <c r="J60" s="69">
        <f>SUM(J61:J98)</f>
        <v>61191</v>
      </c>
      <c r="K60" s="69">
        <f t="shared" si="19"/>
        <v>1998</v>
      </c>
      <c r="L60" s="69">
        <f t="shared" si="19"/>
        <v>11497</v>
      </c>
      <c r="M60" s="69">
        <f t="shared" si="19"/>
        <v>47696</v>
      </c>
      <c r="N60" s="69">
        <f t="shared" si="19"/>
        <v>41080</v>
      </c>
      <c r="O60" s="69">
        <f t="shared" si="19"/>
        <v>45030</v>
      </c>
      <c r="P60" s="69">
        <f>SUM(P61:P98)</f>
        <v>45030</v>
      </c>
      <c r="Q60" s="69">
        <f t="shared" si="19"/>
        <v>34859</v>
      </c>
      <c r="R60" s="70"/>
      <c r="S60" s="81"/>
      <c r="T60" s="81"/>
    </row>
    <row r="61" spans="1:20" s="5" customFormat="1" ht="66" customHeight="1" x14ac:dyDescent="0.2">
      <c r="A61" s="63">
        <v>1</v>
      </c>
      <c r="B61" s="54" t="s">
        <v>104</v>
      </c>
      <c r="C61" s="123" t="s">
        <v>141</v>
      </c>
      <c r="D61" s="109">
        <v>9900</v>
      </c>
      <c r="E61" s="55">
        <f t="shared" ref="E61:E71" si="20">F61+G61+H61</f>
        <v>9900</v>
      </c>
      <c r="F61" s="20"/>
      <c r="G61" s="20"/>
      <c r="H61" s="20">
        <v>9900</v>
      </c>
      <c r="I61" s="56">
        <v>9770</v>
      </c>
      <c r="J61" s="56">
        <f t="shared" ref="J61:J71" si="21">K61+L61+M61</f>
        <v>8602</v>
      </c>
      <c r="K61" s="57"/>
      <c r="L61" s="23"/>
      <c r="M61" s="57">
        <v>8602</v>
      </c>
      <c r="N61" s="56">
        <f>I61-J61</f>
        <v>1168</v>
      </c>
      <c r="O61" s="56">
        <f t="shared" ref="O61:O71" si="22">D61-J61</f>
        <v>1298</v>
      </c>
      <c r="P61" s="108">
        <f>O61</f>
        <v>1298</v>
      </c>
      <c r="Q61" s="56">
        <v>1298</v>
      </c>
      <c r="R61" s="64" t="s">
        <v>184</v>
      </c>
      <c r="S61" s="81"/>
      <c r="T61" s="81"/>
    </row>
    <row r="62" spans="1:20" s="5" customFormat="1" ht="57" customHeight="1" x14ac:dyDescent="0.2">
      <c r="A62" s="63">
        <v>2</v>
      </c>
      <c r="B62" s="54" t="s">
        <v>107</v>
      </c>
      <c r="C62" s="16" t="s">
        <v>131</v>
      </c>
      <c r="D62" s="109">
        <v>1171</v>
      </c>
      <c r="E62" s="55">
        <f t="shared" si="20"/>
        <v>1171</v>
      </c>
      <c r="F62" s="20"/>
      <c r="G62" s="20"/>
      <c r="H62" s="20">
        <v>1171</v>
      </c>
      <c r="I62" s="56">
        <v>1171</v>
      </c>
      <c r="J62" s="56">
        <f t="shared" si="21"/>
        <v>1094</v>
      </c>
      <c r="K62" s="57"/>
      <c r="L62" s="23"/>
      <c r="M62" s="57">
        <v>1094</v>
      </c>
      <c r="N62" s="56">
        <f t="shared" ref="N62:N100" si="23">I62-J62</f>
        <v>77</v>
      </c>
      <c r="O62" s="56">
        <f t="shared" si="22"/>
        <v>77</v>
      </c>
      <c r="P62" s="108">
        <f t="shared" ref="P62:P98" si="24">O62</f>
        <v>77</v>
      </c>
      <c r="Q62" s="56">
        <v>0</v>
      </c>
      <c r="R62" s="64" t="s">
        <v>184</v>
      </c>
      <c r="S62" s="81"/>
      <c r="T62" s="81"/>
    </row>
    <row r="63" spans="1:20" s="5" customFormat="1" ht="46.5" customHeight="1" x14ac:dyDescent="0.2">
      <c r="A63" s="63">
        <v>3</v>
      </c>
      <c r="B63" s="11" t="s">
        <v>106</v>
      </c>
      <c r="C63" s="16" t="s">
        <v>132</v>
      </c>
      <c r="D63" s="109">
        <v>6754</v>
      </c>
      <c r="E63" s="55">
        <f t="shared" si="20"/>
        <v>6754</v>
      </c>
      <c r="F63" s="20"/>
      <c r="G63" s="20"/>
      <c r="H63" s="20">
        <v>6754</v>
      </c>
      <c r="I63" s="56">
        <v>5742</v>
      </c>
      <c r="J63" s="56">
        <f t="shared" si="21"/>
        <v>3794</v>
      </c>
      <c r="K63" s="57"/>
      <c r="L63" s="23"/>
      <c r="M63" s="57">
        <v>3794</v>
      </c>
      <c r="N63" s="56">
        <f t="shared" si="23"/>
        <v>1948</v>
      </c>
      <c r="O63" s="56">
        <f t="shared" si="22"/>
        <v>2960</v>
      </c>
      <c r="P63" s="108">
        <f t="shared" si="24"/>
        <v>2960</v>
      </c>
      <c r="Q63" s="56">
        <v>2960</v>
      </c>
      <c r="R63" s="64" t="s">
        <v>184</v>
      </c>
      <c r="S63" s="81"/>
      <c r="T63" s="81"/>
    </row>
    <row r="64" spans="1:20" s="5" customFormat="1" ht="55.5" customHeight="1" x14ac:dyDescent="0.2">
      <c r="A64" s="36">
        <v>4</v>
      </c>
      <c r="B64" s="11" t="s">
        <v>108</v>
      </c>
      <c r="C64" s="14" t="s">
        <v>133</v>
      </c>
      <c r="D64" s="101">
        <v>2764</v>
      </c>
      <c r="E64" s="55">
        <f t="shared" si="20"/>
        <v>2764</v>
      </c>
      <c r="F64" s="20"/>
      <c r="G64" s="20"/>
      <c r="H64" s="20">
        <v>2764</v>
      </c>
      <c r="I64" s="56">
        <v>2764</v>
      </c>
      <c r="J64" s="56">
        <f t="shared" si="21"/>
        <v>2703</v>
      </c>
      <c r="K64" s="57"/>
      <c r="L64" s="23"/>
      <c r="M64" s="57">
        <v>2703</v>
      </c>
      <c r="N64" s="56">
        <f t="shared" si="23"/>
        <v>61</v>
      </c>
      <c r="O64" s="56">
        <f t="shared" si="22"/>
        <v>61</v>
      </c>
      <c r="P64" s="108">
        <f t="shared" si="24"/>
        <v>61</v>
      </c>
      <c r="Q64" s="56"/>
      <c r="R64" s="45" t="s">
        <v>184</v>
      </c>
      <c r="S64" s="81"/>
      <c r="T64" s="81"/>
    </row>
    <row r="65" spans="1:20" s="5" customFormat="1" ht="50.25" customHeight="1" x14ac:dyDescent="0.2">
      <c r="A65" s="36">
        <v>5</v>
      </c>
      <c r="B65" s="11" t="s">
        <v>109</v>
      </c>
      <c r="C65" s="14" t="s">
        <v>135</v>
      </c>
      <c r="D65" s="101">
        <v>1773</v>
      </c>
      <c r="E65" s="55">
        <f t="shared" si="20"/>
        <v>1773</v>
      </c>
      <c r="F65" s="20"/>
      <c r="G65" s="20"/>
      <c r="H65" s="20">
        <v>1773</v>
      </c>
      <c r="I65" s="56">
        <v>1773</v>
      </c>
      <c r="J65" s="56">
        <f t="shared" si="21"/>
        <v>1000</v>
      </c>
      <c r="K65" s="57"/>
      <c r="L65" s="23"/>
      <c r="M65" s="57">
        <v>1000</v>
      </c>
      <c r="N65" s="56">
        <f t="shared" si="23"/>
        <v>773</v>
      </c>
      <c r="O65" s="56">
        <f t="shared" si="22"/>
        <v>773</v>
      </c>
      <c r="P65" s="108">
        <f t="shared" si="24"/>
        <v>773</v>
      </c>
      <c r="Q65" s="56"/>
      <c r="R65" s="45" t="s">
        <v>184</v>
      </c>
      <c r="S65" s="81"/>
      <c r="T65" s="81"/>
    </row>
    <row r="66" spans="1:20" s="5" customFormat="1" ht="57" customHeight="1" x14ac:dyDescent="0.2">
      <c r="A66" s="36">
        <v>6</v>
      </c>
      <c r="B66" s="11" t="s">
        <v>110</v>
      </c>
      <c r="C66" s="14" t="s">
        <v>134</v>
      </c>
      <c r="D66" s="101">
        <v>1186</v>
      </c>
      <c r="E66" s="55">
        <f t="shared" si="20"/>
        <v>1186</v>
      </c>
      <c r="F66" s="20"/>
      <c r="G66" s="20"/>
      <c r="H66" s="20">
        <v>1186</v>
      </c>
      <c r="I66" s="56">
        <v>1186</v>
      </c>
      <c r="J66" s="56">
        <f t="shared" si="21"/>
        <v>993</v>
      </c>
      <c r="K66" s="57"/>
      <c r="L66" s="23"/>
      <c r="M66" s="57">
        <v>993</v>
      </c>
      <c r="N66" s="56">
        <f t="shared" si="23"/>
        <v>193</v>
      </c>
      <c r="O66" s="56">
        <f t="shared" si="22"/>
        <v>193</v>
      </c>
      <c r="P66" s="108">
        <f t="shared" si="24"/>
        <v>193</v>
      </c>
      <c r="Q66" s="56"/>
      <c r="R66" s="45" t="s">
        <v>184</v>
      </c>
      <c r="S66" s="81"/>
      <c r="T66" s="81"/>
    </row>
    <row r="67" spans="1:20" s="5" customFormat="1" ht="54" customHeight="1" x14ac:dyDescent="0.2">
      <c r="A67" s="36">
        <v>7</v>
      </c>
      <c r="B67" s="11" t="s">
        <v>111</v>
      </c>
      <c r="C67" s="14" t="s">
        <v>136</v>
      </c>
      <c r="D67" s="101">
        <v>3823</v>
      </c>
      <c r="E67" s="55">
        <f t="shared" si="20"/>
        <v>3823</v>
      </c>
      <c r="F67" s="20"/>
      <c r="G67" s="20"/>
      <c r="H67" s="20">
        <v>3823</v>
      </c>
      <c r="I67" s="56">
        <v>3670</v>
      </c>
      <c r="J67" s="56">
        <f t="shared" si="21"/>
        <v>3000</v>
      </c>
      <c r="K67" s="57"/>
      <c r="L67" s="23"/>
      <c r="M67" s="57">
        <v>3000</v>
      </c>
      <c r="N67" s="56">
        <f t="shared" si="23"/>
        <v>670</v>
      </c>
      <c r="O67" s="56">
        <f t="shared" si="22"/>
        <v>823</v>
      </c>
      <c r="P67" s="108">
        <f t="shared" si="24"/>
        <v>823</v>
      </c>
      <c r="Q67" s="56"/>
      <c r="R67" s="45" t="s">
        <v>184</v>
      </c>
      <c r="S67" s="81"/>
      <c r="T67" s="81"/>
    </row>
    <row r="68" spans="1:20" s="5" customFormat="1" ht="54" customHeight="1" x14ac:dyDescent="0.2">
      <c r="A68" s="36">
        <v>8</v>
      </c>
      <c r="B68" s="11" t="s">
        <v>112</v>
      </c>
      <c r="C68" s="14" t="s">
        <v>137</v>
      </c>
      <c r="D68" s="101">
        <v>1150</v>
      </c>
      <c r="E68" s="55">
        <f t="shared" si="20"/>
        <v>1150</v>
      </c>
      <c r="F68" s="20"/>
      <c r="G68" s="20"/>
      <c r="H68" s="20">
        <v>1150</v>
      </c>
      <c r="I68" s="56">
        <v>1150</v>
      </c>
      <c r="J68" s="56">
        <f t="shared" si="21"/>
        <v>1094</v>
      </c>
      <c r="K68" s="57"/>
      <c r="L68" s="23"/>
      <c r="M68" s="57">
        <v>1094</v>
      </c>
      <c r="N68" s="56">
        <f t="shared" si="23"/>
        <v>56</v>
      </c>
      <c r="O68" s="56">
        <f t="shared" si="22"/>
        <v>56</v>
      </c>
      <c r="P68" s="108">
        <f t="shared" si="24"/>
        <v>56</v>
      </c>
      <c r="Q68" s="56"/>
      <c r="R68" s="45" t="s">
        <v>184</v>
      </c>
      <c r="S68" s="81"/>
      <c r="T68" s="81"/>
    </row>
    <row r="69" spans="1:20" s="5" customFormat="1" ht="55.5" customHeight="1" x14ac:dyDescent="0.2">
      <c r="A69" s="36">
        <v>9</v>
      </c>
      <c r="B69" s="11" t="s">
        <v>113</v>
      </c>
      <c r="C69" s="14" t="s">
        <v>138</v>
      </c>
      <c r="D69" s="101">
        <v>560</v>
      </c>
      <c r="E69" s="55">
        <f t="shared" si="20"/>
        <v>560</v>
      </c>
      <c r="F69" s="20"/>
      <c r="G69" s="20"/>
      <c r="H69" s="20">
        <v>560</v>
      </c>
      <c r="I69" s="56">
        <v>560</v>
      </c>
      <c r="J69" s="56">
        <f t="shared" si="21"/>
        <v>497</v>
      </c>
      <c r="K69" s="57"/>
      <c r="L69" s="23"/>
      <c r="M69" s="57">
        <v>497</v>
      </c>
      <c r="N69" s="56">
        <f t="shared" si="23"/>
        <v>63</v>
      </c>
      <c r="O69" s="56">
        <f t="shared" si="22"/>
        <v>63</v>
      </c>
      <c r="P69" s="108">
        <f t="shared" si="24"/>
        <v>63</v>
      </c>
      <c r="Q69" s="56"/>
      <c r="R69" s="45" t="s">
        <v>184</v>
      </c>
      <c r="S69" s="81"/>
      <c r="T69" s="81"/>
    </row>
    <row r="70" spans="1:20" s="5" customFormat="1" ht="57.75" customHeight="1" x14ac:dyDescent="0.2">
      <c r="A70" s="36">
        <v>10</v>
      </c>
      <c r="B70" s="11" t="s">
        <v>114</v>
      </c>
      <c r="C70" s="14" t="s">
        <v>139</v>
      </c>
      <c r="D70" s="101">
        <v>1874</v>
      </c>
      <c r="E70" s="55">
        <f t="shared" si="20"/>
        <v>1874</v>
      </c>
      <c r="F70" s="20"/>
      <c r="G70" s="20"/>
      <c r="H70" s="20">
        <v>1874</v>
      </c>
      <c r="I70" s="56">
        <v>1874</v>
      </c>
      <c r="J70" s="56">
        <f t="shared" si="21"/>
        <v>1400</v>
      </c>
      <c r="K70" s="57"/>
      <c r="L70" s="23"/>
      <c r="M70" s="57">
        <v>1400</v>
      </c>
      <c r="N70" s="56">
        <f t="shared" si="23"/>
        <v>474</v>
      </c>
      <c r="O70" s="56">
        <f t="shared" si="22"/>
        <v>474</v>
      </c>
      <c r="P70" s="108">
        <f t="shared" si="24"/>
        <v>474</v>
      </c>
      <c r="Q70" s="56"/>
      <c r="R70" s="45" t="s">
        <v>184</v>
      </c>
      <c r="S70" s="81"/>
      <c r="T70" s="81"/>
    </row>
    <row r="71" spans="1:20" s="5" customFormat="1" ht="57" customHeight="1" x14ac:dyDescent="0.2">
      <c r="A71" s="63">
        <v>11</v>
      </c>
      <c r="B71" s="11" t="s">
        <v>105</v>
      </c>
      <c r="C71" s="16" t="s">
        <v>140</v>
      </c>
      <c r="D71" s="109">
        <v>1142</v>
      </c>
      <c r="E71" s="55">
        <f t="shared" si="20"/>
        <v>1142</v>
      </c>
      <c r="F71" s="20"/>
      <c r="G71" s="20"/>
      <c r="H71" s="20">
        <v>1142</v>
      </c>
      <c r="I71" s="56">
        <v>1142</v>
      </c>
      <c r="J71" s="56">
        <f t="shared" si="21"/>
        <v>0</v>
      </c>
      <c r="K71" s="57"/>
      <c r="L71" s="23"/>
      <c r="M71" s="57">
        <v>0</v>
      </c>
      <c r="N71" s="56">
        <v>1142</v>
      </c>
      <c r="O71" s="56">
        <f t="shared" si="22"/>
        <v>1142</v>
      </c>
      <c r="P71" s="108">
        <f t="shared" si="24"/>
        <v>1142</v>
      </c>
      <c r="Q71" s="56">
        <v>1142</v>
      </c>
      <c r="R71" s="64" t="s">
        <v>184</v>
      </c>
      <c r="S71" s="126"/>
      <c r="T71" s="126"/>
    </row>
    <row r="72" spans="1:20" s="5" customFormat="1" ht="45.75" customHeight="1" x14ac:dyDescent="0.2">
      <c r="A72" s="36">
        <v>12</v>
      </c>
      <c r="B72" s="58" t="s">
        <v>65</v>
      </c>
      <c r="C72" s="14" t="s">
        <v>67</v>
      </c>
      <c r="D72" s="99">
        <v>1125</v>
      </c>
      <c r="E72" s="59">
        <f t="shared" ref="E72:E98" si="25">F72+G72+H72</f>
        <v>1125</v>
      </c>
      <c r="F72" s="41"/>
      <c r="G72" s="41">
        <v>836</v>
      </c>
      <c r="H72" s="41">
        <v>289</v>
      </c>
      <c r="I72" s="42">
        <v>1026</v>
      </c>
      <c r="J72" s="42">
        <f t="shared" ref="J72:J83" si="26">K72+L72+M72</f>
        <v>1026</v>
      </c>
      <c r="K72" s="43"/>
      <c r="L72" s="44">
        <v>836</v>
      </c>
      <c r="M72" s="43">
        <v>190</v>
      </c>
      <c r="N72" s="42">
        <f>I72-J72</f>
        <v>0</v>
      </c>
      <c r="O72" s="42">
        <f>E72-J72</f>
        <v>99</v>
      </c>
      <c r="P72" s="108">
        <f t="shared" si="24"/>
        <v>99</v>
      </c>
      <c r="Q72" s="42"/>
      <c r="R72" s="45" t="s">
        <v>184</v>
      </c>
      <c r="S72" s="81"/>
      <c r="T72" s="81"/>
    </row>
    <row r="73" spans="1:20" s="5" customFormat="1" ht="53.25" customHeight="1" x14ac:dyDescent="0.2">
      <c r="A73" s="36">
        <v>13</v>
      </c>
      <c r="B73" s="58" t="s">
        <v>66</v>
      </c>
      <c r="C73" s="14" t="s">
        <v>68</v>
      </c>
      <c r="D73" s="99">
        <v>768</v>
      </c>
      <c r="E73" s="59">
        <f t="shared" si="25"/>
        <v>768</v>
      </c>
      <c r="F73" s="41"/>
      <c r="G73" s="41"/>
      <c r="H73" s="41">
        <v>768</v>
      </c>
      <c r="I73" s="42">
        <v>691</v>
      </c>
      <c r="J73" s="42">
        <f t="shared" si="26"/>
        <v>609</v>
      </c>
      <c r="K73" s="43"/>
      <c r="L73" s="44"/>
      <c r="M73" s="43">
        <v>609</v>
      </c>
      <c r="N73" s="42">
        <f>I73-J73</f>
        <v>82</v>
      </c>
      <c r="O73" s="42">
        <f>E73-J73</f>
        <v>159</v>
      </c>
      <c r="P73" s="108">
        <f t="shared" si="24"/>
        <v>159</v>
      </c>
      <c r="Q73" s="42"/>
      <c r="R73" s="45" t="s">
        <v>184</v>
      </c>
      <c r="S73" s="81"/>
      <c r="T73" s="81"/>
    </row>
    <row r="74" spans="1:20" s="5" customFormat="1" ht="49.9" customHeight="1" x14ac:dyDescent="0.2">
      <c r="A74" s="63">
        <v>14</v>
      </c>
      <c r="B74" s="11" t="s">
        <v>1</v>
      </c>
      <c r="C74" s="16" t="s">
        <v>152</v>
      </c>
      <c r="D74" s="103">
        <v>13329</v>
      </c>
      <c r="E74" s="18">
        <f t="shared" si="25"/>
        <v>13329</v>
      </c>
      <c r="F74" s="18"/>
      <c r="G74" s="18"/>
      <c r="H74" s="18">
        <v>13329</v>
      </c>
      <c r="I74" s="18">
        <v>13329</v>
      </c>
      <c r="J74" s="18">
        <f t="shared" si="26"/>
        <v>12970</v>
      </c>
      <c r="K74" s="18">
        <f t="shared" ref="K74:K95" si="27">F74</f>
        <v>0</v>
      </c>
      <c r="L74" s="18">
        <f t="shared" ref="L74:L95" si="28">G74</f>
        <v>0</v>
      </c>
      <c r="M74" s="60">
        <f>10284+2686</f>
        <v>12970</v>
      </c>
      <c r="N74" s="18">
        <f t="shared" ref="N74:N95" si="29">I74-J74</f>
        <v>359</v>
      </c>
      <c r="O74" s="18">
        <f t="shared" ref="O74:O96" si="30">D74-J74</f>
        <v>359</v>
      </c>
      <c r="P74" s="108">
        <f t="shared" si="24"/>
        <v>359</v>
      </c>
      <c r="Q74" s="18">
        <v>345</v>
      </c>
      <c r="R74" s="64" t="s">
        <v>184</v>
      </c>
      <c r="S74" s="90">
        <v>2686</v>
      </c>
      <c r="T74" s="90">
        <f>O74-S74</f>
        <v>-2327</v>
      </c>
    </row>
    <row r="75" spans="1:20" s="5" customFormat="1" ht="87" customHeight="1" x14ac:dyDescent="0.2">
      <c r="A75" s="63">
        <v>15</v>
      </c>
      <c r="B75" s="11" t="s">
        <v>27</v>
      </c>
      <c r="C75" s="16" t="s">
        <v>153</v>
      </c>
      <c r="D75" s="103">
        <v>3027</v>
      </c>
      <c r="E75" s="18">
        <f t="shared" si="25"/>
        <v>3027</v>
      </c>
      <c r="F75" s="18"/>
      <c r="G75" s="18">
        <v>900</v>
      </c>
      <c r="H75" s="18">
        <v>2127</v>
      </c>
      <c r="I75" s="18">
        <v>2853</v>
      </c>
      <c r="J75" s="18">
        <f t="shared" si="26"/>
        <v>2650</v>
      </c>
      <c r="K75" s="18">
        <f t="shared" si="27"/>
        <v>0</v>
      </c>
      <c r="L75" s="18">
        <v>900</v>
      </c>
      <c r="M75" s="60">
        <f>1000+750</f>
        <v>1750</v>
      </c>
      <c r="N75" s="18">
        <f t="shared" si="29"/>
        <v>203</v>
      </c>
      <c r="O75" s="18">
        <f>D75-J75</f>
        <v>377</v>
      </c>
      <c r="P75" s="108">
        <v>377</v>
      </c>
      <c r="Q75" s="18">
        <v>377</v>
      </c>
      <c r="R75" s="122" t="s">
        <v>184</v>
      </c>
      <c r="S75" s="82">
        <v>750</v>
      </c>
      <c r="T75" s="83">
        <f>O75-S75</f>
        <v>-373</v>
      </c>
    </row>
    <row r="76" spans="1:20" s="5" customFormat="1" ht="67.5" customHeight="1" x14ac:dyDescent="0.2">
      <c r="A76" s="63">
        <v>16</v>
      </c>
      <c r="B76" s="11" t="s">
        <v>45</v>
      </c>
      <c r="C76" s="16" t="s">
        <v>154</v>
      </c>
      <c r="D76" s="103">
        <v>2471</v>
      </c>
      <c r="E76" s="18">
        <f t="shared" si="25"/>
        <v>2471</v>
      </c>
      <c r="F76" s="18"/>
      <c r="G76" s="18">
        <v>100</v>
      </c>
      <c r="H76" s="18">
        <v>2371</v>
      </c>
      <c r="I76" s="18">
        <v>2470</v>
      </c>
      <c r="J76" s="18">
        <f t="shared" si="26"/>
        <v>2428</v>
      </c>
      <c r="K76" s="18">
        <f t="shared" si="27"/>
        <v>0</v>
      </c>
      <c r="L76" s="18">
        <f t="shared" si="28"/>
        <v>100</v>
      </c>
      <c r="M76" s="61">
        <v>2328</v>
      </c>
      <c r="N76" s="18">
        <f t="shared" si="29"/>
        <v>42</v>
      </c>
      <c r="O76" s="18">
        <f t="shared" si="30"/>
        <v>43</v>
      </c>
      <c r="P76" s="108">
        <f t="shared" si="24"/>
        <v>43</v>
      </c>
      <c r="Q76" s="18"/>
      <c r="R76" s="64" t="s">
        <v>184</v>
      </c>
      <c r="S76" s="81"/>
      <c r="T76" s="81"/>
    </row>
    <row r="77" spans="1:20" s="5" customFormat="1" ht="87.75" customHeight="1" x14ac:dyDescent="0.2">
      <c r="A77" s="63">
        <v>17</v>
      </c>
      <c r="B77" s="11" t="s">
        <v>29</v>
      </c>
      <c r="C77" s="16" t="s">
        <v>155</v>
      </c>
      <c r="D77" s="103">
        <v>1098</v>
      </c>
      <c r="E77" s="18">
        <f t="shared" si="25"/>
        <v>1098</v>
      </c>
      <c r="F77" s="18"/>
      <c r="G77" s="18">
        <v>900</v>
      </c>
      <c r="H77" s="18">
        <v>198</v>
      </c>
      <c r="I77" s="18">
        <v>1012</v>
      </c>
      <c r="J77" s="18">
        <f t="shared" si="26"/>
        <v>900</v>
      </c>
      <c r="K77" s="18">
        <f t="shared" si="27"/>
        <v>0</v>
      </c>
      <c r="L77" s="18">
        <f t="shared" si="28"/>
        <v>900</v>
      </c>
      <c r="M77" s="60">
        <v>0</v>
      </c>
      <c r="N77" s="18">
        <f t="shared" si="29"/>
        <v>112</v>
      </c>
      <c r="O77" s="18">
        <f t="shared" si="30"/>
        <v>198</v>
      </c>
      <c r="P77" s="108">
        <f t="shared" si="24"/>
        <v>198</v>
      </c>
      <c r="Q77" s="18"/>
      <c r="R77" s="64" t="s">
        <v>184</v>
      </c>
      <c r="S77" s="81"/>
      <c r="T77" s="81"/>
    </row>
    <row r="78" spans="1:20" s="5" customFormat="1" ht="51.75" customHeight="1" x14ac:dyDescent="0.2">
      <c r="A78" s="36">
        <v>18</v>
      </c>
      <c r="B78" s="11" t="s">
        <v>30</v>
      </c>
      <c r="C78" s="16" t="s">
        <v>156</v>
      </c>
      <c r="D78" s="103">
        <v>3350</v>
      </c>
      <c r="E78" s="18">
        <f t="shared" si="25"/>
        <v>3350</v>
      </c>
      <c r="F78" s="18">
        <v>1000</v>
      </c>
      <c r="G78" s="18"/>
      <c r="H78" s="18">
        <v>2350</v>
      </c>
      <c r="I78" s="18">
        <v>3193</v>
      </c>
      <c r="J78" s="18">
        <f t="shared" si="26"/>
        <v>1169</v>
      </c>
      <c r="K78" s="18">
        <v>1000</v>
      </c>
      <c r="L78" s="18">
        <f t="shared" si="28"/>
        <v>0</v>
      </c>
      <c r="M78" s="60">
        <v>169</v>
      </c>
      <c r="N78" s="18">
        <f t="shared" si="29"/>
        <v>2024</v>
      </c>
      <c r="O78" s="18">
        <f t="shared" si="30"/>
        <v>2181</v>
      </c>
      <c r="P78" s="108">
        <f t="shared" si="24"/>
        <v>2181</v>
      </c>
      <c r="Q78" s="18">
        <v>2181</v>
      </c>
      <c r="R78" s="64" t="s">
        <v>184</v>
      </c>
      <c r="S78" s="81"/>
      <c r="T78" s="81"/>
    </row>
    <row r="79" spans="1:20" s="5" customFormat="1" ht="51.75" customHeight="1" x14ac:dyDescent="0.2">
      <c r="A79" s="36">
        <v>19</v>
      </c>
      <c r="B79" s="11" t="s">
        <v>31</v>
      </c>
      <c r="C79" s="16" t="s">
        <v>158</v>
      </c>
      <c r="D79" s="103">
        <v>3100</v>
      </c>
      <c r="E79" s="18">
        <f t="shared" si="25"/>
        <v>3100</v>
      </c>
      <c r="F79" s="18"/>
      <c r="G79" s="18">
        <v>640</v>
      </c>
      <c r="H79" s="18">
        <v>2460</v>
      </c>
      <c r="I79" s="18">
        <v>2918</v>
      </c>
      <c r="J79" s="18">
        <f t="shared" si="26"/>
        <v>640</v>
      </c>
      <c r="K79" s="18">
        <f t="shared" si="27"/>
        <v>0</v>
      </c>
      <c r="L79" s="18">
        <v>640</v>
      </c>
      <c r="M79" s="60">
        <v>0</v>
      </c>
      <c r="N79" s="18">
        <f t="shared" si="29"/>
        <v>2278</v>
      </c>
      <c r="O79" s="18">
        <f t="shared" si="30"/>
        <v>2460</v>
      </c>
      <c r="P79" s="108">
        <f t="shared" si="24"/>
        <v>2460</v>
      </c>
      <c r="Q79" s="18">
        <v>2460</v>
      </c>
      <c r="R79" s="64" t="s">
        <v>184</v>
      </c>
      <c r="S79" s="81"/>
      <c r="T79" s="81"/>
    </row>
    <row r="80" spans="1:20" s="5" customFormat="1" ht="51.75" customHeight="1" x14ac:dyDescent="0.2">
      <c r="A80" s="36">
        <v>20</v>
      </c>
      <c r="B80" s="11" t="s">
        <v>28</v>
      </c>
      <c r="C80" s="16"/>
      <c r="D80" s="103">
        <v>1126</v>
      </c>
      <c r="E80" s="18">
        <f t="shared" si="25"/>
        <v>1126</v>
      </c>
      <c r="F80" s="18"/>
      <c r="G80" s="18"/>
      <c r="H80" s="18">
        <v>1126</v>
      </c>
      <c r="I80" s="18">
        <v>1099</v>
      </c>
      <c r="J80" s="18">
        <f t="shared" si="26"/>
        <v>0</v>
      </c>
      <c r="K80" s="18">
        <f t="shared" si="27"/>
        <v>0</v>
      </c>
      <c r="L80" s="18">
        <f t="shared" si="28"/>
        <v>0</v>
      </c>
      <c r="M80" s="60">
        <v>0</v>
      </c>
      <c r="N80" s="18">
        <v>1099</v>
      </c>
      <c r="O80" s="18">
        <f t="shared" si="30"/>
        <v>1126</v>
      </c>
      <c r="P80" s="108">
        <f t="shared" si="24"/>
        <v>1126</v>
      </c>
      <c r="Q80" s="18"/>
      <c r="R80" s="64" t="s">
        <v>184</v>
      </c>
      <c r="S80" s="81"/>
      <c r="T80" s="81"/>
    </row>
    <row r="81" spans="1:20" s="5" customFormat="1" ht="50.25" customHeight="1" x14ac:dyDescent="0.2">
      <c r="A81" s="36">
        <v>21</v>
      </c>
      <c r="B81" s="11" t="s">
        <v>46</v>
      </c>
      <c r="C81" s="16" t="s">
        <v>155</v>
      </c>
      <c r="D81" s="103">
        <v>1577</v>
      </c>
      <c r="E81" s="18">
        <f t="shared" si="25"/>
        <v>1577</v>
      </c>
      <c r="F81" s="18"/>
      <c r="G81" s="18"/>
      <c r="H81" s="18">
        <v>1577</v>
      </c>
      <c r="I81" s="18">
        <v>1305</v>
      </c>
      <c r="J81" s="18">
        <f t="shared" si="26"/>
        <v>101</v>
      </c>
      <c r="K81" s="18">
        <f t="shared" si="27"/>
        <v>0</v>
      </c>
      <c r="L81" s="18">
        <f t="shared" si="28"/>
        <v>0</v>
      </c>
      <c r="M81" s="61">
        <v>101</v>
      </c>
      <c r="N81" s="18">
        <f t="shared" si="29"/>
        <v>1204</v>
      </c>
      <c r="O81" s="18">
        <f t="shared" si="30"/>
        <v>1476</v>
      </c>
      <c r="P81" s="108">
        <f t="shared" si="24"/>
        <v>1476</v>
      </c>
      <c r="Q81" s="18">
        <v>1476</v>
      </c>
      <c r="R81" s="64" t="s">
        <v>184</v>
      </c>
      <c r="S81" s="81"/>
      <c r="T81" s="81"/>
    </row>
    <row r="82" spans="1:20" s="5" customFormat="1" ht="54" customHeight="1" x14ac:dyDescent="0.2">
      <c r="A82" s="36">
        <v>22</v>
      </c>
      <c r="B82" s="24" t="s">
        <v>47</v>
      </c>
      <c r="C82" s="14" t="s">
        <v>159</v>
      </c>
      <c r="D82" s="102">
        <v>1230</v>
      </c>
      <c r="E82" s="18">
        <f t="shared" si="25"/>
        <v>1230</v>
      </c>
      <c r="F82" s="18">
        <v>998</v>
      </c>
      <c r="G82" s="18"/>
      <c r="H82" s="18">
        <v>232</v>
      </c>
      <c r="I82" s="18">
        <v>1230</v>
      </c>
      <c r="J82" s="18">
        <f t="shared" si="26"/>
        <v>1132</v>
      </c>
      <c r="K82" s="18">
        <v>998</v>
      </c>
      <c r="L82" s="18">
        <f t="shared" si="28"/>
        <v>0</v>
      </c>
      <c r="M82" s="61">
        <v>134</v>
      </c>
      <c r="N82" s="18">
        <f t="shared" si="29"/>
        <v>98</v>
      </c>
      <c r="O82" s="18">
        <f t="shared" si="30"/>
        <v>98</v>
      </c>
      <c r="P82" s="108">
        <f t="shared" si="24"/>
        <v>98</v>
      </c>
      <c r="Q82" s="18"/>
      <c r="R82" s="45" t="s">
        <v>184</v>
      </c>
      <c r="S82" s="81"/>
      <c r="T82" s="81"/>
    </row>
    <row r="83" spans="1:20" s="5" customFormat="1" ht="54" customHeight="1" x14ac:dyDescent="0.2">
      <c r="A83" s="36">
        <v>23</v>
      </c>
      <c r="B83" s="24" t="s">
        <v>42</v>
      </c>
      <c r="C83" s="14" t="s">
        <v>160</v>
      </c>
      <c r="D83" s="102">
        <v>1738</v>
      </c>
      <c r="E83" s="18">
        <f t="shared" si="25"/>
        <v>1738</v>
      </c>
      <c r="F83" s="18"/>
      <c r="G83" s="18">
        <v>900</v>
      </c>
      <c r="H83" s="18">
        <v>838</v>
      </c>
      <c r="I83" s="18">
        <v>1619</v>
      </c>
      <c r="J83" s="18">
        <f t="shared" si="26"/>
        <v>1413</v>
      </c>
      <c r="K83" s="18">
        <f t="shared" si="27"/>
        <v>0</v>
      </c>
      <c r="L83" s="18">
        <v>900</v>
      </c>
      <c r="M83" s="61">
        <v>513</v>
      </c>
      <c r="N83" s="18">
        <f t="shared" si="29"/>
        <v>206</v>
      </c>
      <c r="O83" s="18">
        <f t="shared" si="30"/>
        <v>325</v>
      </c>
      <c r="P83" s="108">
        <f t="shared" si="24"/>
        <v>325</v>
      </c>
      <c r="Q83" s="18"/>
      <c r="R83" s="45" t="s">
        <v>184</v>
      </c>
      <c r="S83" s="81"/>
      <c r="T83" s="81"/>
    </row>
    <row r="84" spans="1:20" s="5" customFormat="1" ht="55.9" customHeight="1" x14ac:dyDescent="0.2">
      <c r="A84" s="63">
        <v>24</v>
      </c>
      <c r="B84" s="11" t="s">
        <v>49</v>
      </c>
      <c r="C84" s="16" t="s">
        <v>161</v>
      </c>
      <c r="D84" s="103">
        <v>2958</v>
      </c>
      <c r="E84" s="18">
        <f t="shared" si="25"/>
        <v>2958</v>
      </c>
      <c r="F84" s="18">
        <v>0</v>
      </c>
      <c r="G84" s="18"/>
      <c r="H84" s="18">
        <v>2958</v>
      </c>
      <c r="I84" s="18">
        <v>2913</v>
      </c>
      <c r="J84" s="18">
        <v>0</v>
      </c>
      <c r="K84" s="18">
        <f t="shared" si="27"/>
        <v>0</v>
      </c>
      <c r="L84" s="18">
        <f t="shared" si="28"/>
        <v>0</v>
      </c>
      <c r="M84" s="61"/>
      <c r="N84" s="18">
        <f t="shared" si="29"/>
        <v>2913</v>
      </c>
      <c r="O84" s="18">
        <f t="shared" si="30"/>
        <v>2958</v>
      </c>
      <c r="P84" s="108">
        <f t="shared" si="24"/>
        <v>2958</v>
      </c>
      <c r="Q84" s="18">
        <v>2958</v>
      </c>
      <c r="R84" s="64" t="s">
        <v>184</v>
      </c>
      <c r="S84" s="84" t="s">
        <v>240</v>
      </c>
      <c r="T84" s="81"/>
    </row>
    <row r="85" spans="1:20" s="5" customFormat="1" ht="86.25" customHeight="1" x14ac:dyDescent="0.2">
      <c r="A85" s="36">
        <v>25</v>
      </c>
      <c r="B85" s="24" t="s">
        <v>44</v>
      </c>
      <c r="C85" s="14" t="s">
        <v>162</v>
      </c>
      <c r="D85" s="102">
        <v>513</v>
      </c>
      <c r="E85" s="18">
        <f t="shared" si="25"/>
        <v>513</v>
      </c>
      <c r="F85" s="18"/>
      <c r="G85" s="18"/>
      <c r="H85" s="18">
        <v>513</v>
      </c>
      <c r="I85" s="18">
        <v>481</v>
      </c>
      <c r="J85" s="18">
        <f t="shared" ref="J85:J98" si="31">K85+L85+M85</f>
        <v>0</v>
      </c>
      <c r="K85" s="18">
        <f t="shared" si="27"/>
        <v>0</v>
      </c>
      <c r="L85" s="18">
        <f t="shared" si="28"/>
        <v>0</v>
      </c>
      <c r="M85" s="61"/>
      <c r="N85" s="18">
        <v>481</v>
      </c>
      <c r="O85" s="18">
        <f t="shared" si="30"/>
        <v>513</v>
      </c>
      <c r="P85" s="108">
        <f t="shared" si="24"/>
        <v>513</v>
      </c>
      <c r="Q85" s="18"/>
      <c r="R85" s="45" t="s">
        <v>184</v>
      </c>
      <c r="S85" s="84"/>
      <c r="T85" s="81"/>
    </row>
    <row r="86" spans="1:20" s="5" customFormat="1" ht="52.9" customHeight="1" x14ac:dyDescent="0.2">
      <c r="A86" s="36">
        <v>26</v>
      </c>
      <c r="B86" s="24" t="s">
        <v>25</v>
      </c>
      <c r="C86" s="14" t="s">
        <v>163</v>
      </c>
      <c r="D86" s="102">
        <v>604</v>
      </c>
      <c r="E86" s="18">
        <f t="shared" si="25"/>
        <v>604</v>
      </c>
      <c r="F86" s="18"/>
      <c r="G86" s="18"/>
      <c r="H86" s="18">
        <v>604</v>
      </c>
      <c r="I86" s="18">
        <v>604</v>
      </c>
      <c r="J86" s="18">
        <f t="shared" si="31"/>
        <v>0</v>
      </c>
      <c r="K86" s="18">
        <f t="shared" si="27"/>
        <v>0</v>
      </c>
      <c r="L86" s="18">
        <f t="shared" si="28"/>
        <v>0</v>
      </c>
      <c r="M86" s="60">
        <v>0</v>
      </c>
      <c r="N86" s="18">
        <v>604</v>
      </c>
      <c r="O86" s="18">
        <f t="shared" si="30"/>
        <v>604</v>
      </c>
      <c r="P86" s="108">
        <f t="shared" si="24"/>
        <v>604</v>
      </c>
      <c r="Q86" s="18"/>
      <c r="R86" s="45" t="s">
        <v>184</v>
      </c>
      <c r="S86" s="84"/>
      <c r="T86" s="81"/>
    </row>
    <row r="87" spans="1:20" s="5" customFormat="1" ht="147" customHeight="1" x14ac:dyDescent="0.2">
      <c r="A87" s="36">
        <v>27</v>
      </c>
      <c r="B87" s="24" t="s">
        <v>32</v>
      </c>
      <c r="C87" s="14" t="s">
        <v>164</v>
      </c>
      <c r="D87" s="102">
        <v>946</v>
      </c>
      <c r="E87" s="18">
        <f t="shared" si="25"/>
        <v>946</v>
      </c>
      <c r="F87" s="18"/>
      <c r="G87" s="18">
        <v>871</v>
      </c>
      <c r="H87" s="18">
        <v>75</v>
      </c>
      <c r="I87" s="18">
        <v>946</v>
      </c>
      <c r="J87" s="18">
        <f t="shared" si="31"/>
        <v>871</v>
      </c>
      <c r="K87" s="18">
        <f t="shared" si="27"/>
        <v>0</v>
      </c>
      <c r="L87" s="18">
        <v>871</v>
      </c>
      <c r="M87" s="60">
        <v>0</v>
      </c>
      <c r="N87" s="18">
        <f t="shared" si="29"/>
        <v>75</v>
      </c>
      <c r="O87" s="18">
        <f t="shared" si="30"/>
        <v>75</v>
      </c>
      <c r="P87" s="108">
        <f t="shared" si="24"/>
        <v>75</v>
      </c>
      <c r="Q87" s="18"/>
      <c r="R87" s="45" t="s">
        <v>184</v>
      </c>
      <c r="S87" s="84"/>
      <c r="T87" s="81"/>
    </row>
    <row r="88" spans="1:20" s="5" customFormat="1" ht="54" customHeight="1" x14ac:dyDescent="0.2">
      <c r="A88" s="63">
        <v>28</v>
      </c>
      <c r="B88" s="11" t="s">
        <v>5</v>
      </c>
      <c r="C88" s="16" t="s">
        <v>165</v>
      </c>
      <c r="D88" s="103">
        <v>9019</v>
      </c>
      <c r="E88" s="18">
        <f t="shared" si="25"/>
        <v>9019</v>
      </c>
      <c r="F88" s="18"/>
      <c r="G88" s="18">
        <v>4500</v>
      </c>
      <c r="H88" s="18">
        <v>4519</v>
      </c>
      <c r="I88" s="18">
        <v>8131</v>
      </c>
      <c r="J88" s="18">
        <f t="shared" si="31"/>
        <v>4500</v>
      </c>
      <c r="K88" s="18">
        <f t="shared" si="27"/>
        <v>0</v>
      </c>
      <c r="L88" s="18">
        <v>4500</v>
      </c>
      <c r="M88" s="61">
        <v>0</v>
      </c>
      <c r="N88" s="18">
        <f t="shared" si="29"/>
        <v>3631</v>
      </c>
      <c r="O88" s="18">
        <f t="shared" si="30"/>
        <v>4519</v>
      </c>
      <c r="P88" s="108">
        <f t="shared" si="24"/>
        <v>4519</v>
      </c>
      <c r="Q88" s="18">
        <v>4519</v>
      </c>
      <c r="R88" s="64" t="s">
        <v>184</v>
      </c>
      <c r="S88" s="84"/>
      <c r="T88" s="81"/>
    </row>
    <row r="89" spans="1:20" s="5" customFormat="1" ht="54" customHeight="1" x14ac:dyDescent="0.2">
      <c r="A89" s="63">
        <v>29</v>
      </c>
      <c r="B89" s="11" t="s">
        <v>6</v>
      </c>
      <c r="C89" s="16" t="s">
        <v>166</v>
      </c>
      <c r="D89" s="103">
        <v>2865</v>
      </c>
      <c r="E89" s="18">
        <f t="shared" si="25"/>
        <v>2865</v>
      </c>
      <c r="F89" s="18"/>
      <c r="G89" s="18"/>
      <c r="H89" s="18">
        <v>2865</v>
      </c>
      <c r="I89" s="18">
        <v>2613</v>
      </c>
      <c r="J89" s="18">
        <f t="shared" si="31"/>
        <v>226</v>
      </c>
      <c r="K89" s="18">
        <f t="shared" si="27"/>
        <v>0</v>
      </c>
      <c r="L89" s="18">
        <f t="shared" si="28"/>
        <v>0</v>
      </c>
      <c r="M89" s="60">
        <v>226</v>
      </c>
      <c r="N89" s="18">
        <f t="shared" si="29"/>
        <v>2387</v>
      </c>
      <c r="O89" s="18">
        <f t="shared" si="30"/>
        <v>2639</v>
      </c>
      <c r="P89" s="108">
        <f t="shared" si="24"/>
        <v>2639</v>
      </c>
      <c r="Q89" s="18">
        <v>2639</v>
      </c>
      <c r="R89" s="64" t="s">
        <v>184</v>
      </c>
      <c r="S89" s="84"/>
      <c r="T89" s="81"/>
    </row>
    <row r="90" spans="1:20" s="5" customFormat="1" ht="50.45" customHeight="1" x14ac:dyDescent="0.2">
      <c r="A90" s="63">
        <v>30</v>
      </c>
      <c r="B90" s="11" t="s">
        <v>35</v>
      </c>
      <c r="C90" s="16" t="s">
        <v>167</v>
      </c>
      <c r="D90" s="103">
        <v>449</v>
      </c>
      <c r="E90" s="18">
        <f t="shared" si="25"/>
        <v>449</v>
      </c>
      <c r="F90" s="18"/>
      <c r="G90" s="18"/>
      <c r="H90" s="18">
        <v>449</v>
      </c>
      <c r="I90" s="18">
        <v>449</v>
      </c>
      <c r="J90" s="18">
        <f t="shared" si="31"/>
        <v>386</v>
      </c>
      <c r="K90" s="18">
        <f t="shared" si="27"/>
        <v>0</v>
      </c>
      <c r="L90" s="18">
        <f t="shared" si="28"/>
        <v>0</v>
      </c>
      <c r="M90" s="60">
        <v>386</v>
      </c>
      <c r="N90" s="18">
        <f t="shared" si="29"/>
        <v>63</v>
      </c>
      <c r="O90" s="18">
        <f t="shared" si="30"/>
        <v>63</v>
      </c>
      <c r="P90" s="108">
        <f t="shared" si="24"/>
        <v>63</v>
      </c>
      <c r="Q90" s="18"/>
      <c r="R90" s="64" t="s">
        <v>184</v>
      </c>
      <c r="S90" s="81"/>
      <c r="T90" s="81"/>
    </row>
    <row r="91" spans="1:20" s="5" customFormat="1" ht="54.75" customHeight="1" x14ac:dyDescent="0.2">
      <c r="A91" s="63">
        <v>31</v>
      </c>
      <c r="B91" s="11" t="s">
        <v>40</v>
      </c>
      <c r="C91" s="16"/>
      <c r="D91" s="103">
        <v>1411</v>
      </c>
      <c r="E91" s="18">
        <f t="shared" si="25"/>
        <v>1411</v>
      </c>
      <c r="F91" s="18"/>
      <c r="G91" s="18"/>
      <c r="H91" s="18">
        <v>1411</v>
      </c>
      <c r="I91" s="18">
        <v>1315</v>
      </c>
      <c r="J91" s="18">
        <f t="shared" si="31"/>
        <v>0</v>
      </c>
      <c r="K91" s="18">
        <f t="shared" si="27"/>
        <v>0</v>
      </c>
      <c r="L91" s="18">
        <f t="shared" si="28"/>
        <v>0</v>
      </c>
      <c r="M91" s="60">
        <v>0</v>
      </c>
      <c r="N91" s="18">
        <v>1315</v>
      </c>
      <c r="O91" s="18">
        <f t="shared" si="30"/>
        <v>1411</v>
      </c>
      <c r="P91" s="108">
        <f t="shared" si="24"/>
        <v>1411</v>
      </c>
      <c r="Q91" s="18"/>
      <c r="R91" s="64" t="s">
        <v>184</v>
      </c>
      <c r="S91" s="81"/>
      <c r="T91" s="81"/>
    </row>
    <row r="92" spans="1:20" s="5" customFormat="1" ht="54" customHeight="1" x14ac:dyDescent="0.2">
      <c r="A92" s="63">
        <v>32</v>
      </c>
      <c r="B92" s="11" t="s">
        <v>37</v>
      </c>
      <c r="C92" s="16" t="s">
        <v>168</v>
      </c>
      <c r="D92" s="103">
        <v>855</v>
      </c>
      <c r="E92" s="18">
        <f t="shared" si="25"/>
        <v>855</v>
      </c>
      <c r="F92" s="18"/>
      <c r="G92" s="18"/>
      <c r="H92" s="18">
        <v>855</v>
      </c>
      <c r="I92" s="18">
        <v>804</v>
      </c>
      <c r="J92" s="18">
        <f t="shared" si="31"/>
        <v>0</v>
      </c>
      <c r="K92" s="18">
        <f t="shared" si="27"/>
        <v>0</v>
      </c>
      <c r="L92" s="18">
        <f t="shared" si="28"/>
        <v>0</v>
      </c>
      <c r="M92" s="61"/>
      <c r="N92" s="18">
        <v>804</v>
      </c>
      <c r="O92" s="18">
        <f t="shared" si="30"/>
        <v>855</v>
      </c>
      <c r="P92" s="108">
        <f t="shared" si="24"/>
        <v>855</v>
      </c>
      <c r="Q92" s="18">
        <v>855</v>
      </c>
      <c r="R92" s="64" t="s">
        <v>184</v>
      </c>
      <c r="S92" s="81"/>
      <c r="T92" s="81"/>
    </row>
    <row r="93" spans="1:20" s="5" customFormat="1" ht="57.6" customHeight="1" x14ac:dyDescent="0.2">
      <c r="A93" s="63">
        <v>33</v>
      </c>
      <c r="B93" s="11" t="s">
        <v>54</v>
      </c>
      <c r="C93" s="16" t="s">
        <v>169</v>
      </c>
      <c r="D93" s="17">
        <v>11649</v>
      </c>
      <c r="E93" s="18">
        <f t="shared" si="25"/>
        <v>11649</v>
      </c>
      <c r="F93" s="17"/>
      <c r="G93" s="17"/>
      <c r="H93" s="18">
        <v>11649</v>
      </c>
      <c r="I93" s="17">
        <v>11649</v>
      </c>
      <c r="J93" s="18">
        <f t="shared" si="31"/>
        <v>0</v>
      </c>
      <c r="K93" s="18">
        <f t="shared" si="27"/>
        <v>0</v>
      </c>
      <c r="L93" s="18">
        <f t="shared" si="28"/>
        <v>0</v>
      </c>
      <c r="M93" s="61"/>
      <c r="N93" s="18">
        <f t="shared" si="29"/>
        <v>11649</v>
      </c>
      <c r="O93" s="18">
        <f t="shared" si="30"/>
        <v>11649</v>
      </c>
      <c r="P93" s="108">
        <f t="shared" si="24"/>
        <v>11649</v>
      </c>
      <c r="Q93" s="18">
        <v>11649</v>
      </c>
      <c r="R93" s="64" t="s">
        <v>184</v>
      </c>
      <c r="S93" s="81"/>
      <c r="T93" s="81"/>
    </row>
    <row r="94" spans="1:20" s="5" customFormat="1" ht="51.75" customHeight="1" x14ac:dyDescent="0.2">
      <c r="A94" s="63">
        <v>34</v>
      </c>
      <c r="B94" s="11" t="s">
        <v>53</v>
      </c>
      <c r="C94" s="16"/>
      <c r="D94" s="103">
        <v>499</v>
      </c>
      <c r="E94" s="18">
        <f t="shared" si="25"/>
        <v>499</v>
      </c>
      <c r="F94" s="18"/>
      <c r="G94" s="18"/>
      <c r="H94" s="18">
        <v>499</v>
      </c>
      <c r="I94" s="18">
        <v>497</v>
      </c>
      <c r="J94" s="18">
        <f t="shared" si="31"/>
        <v>0</v>
      </c>
      <c r="K94" s="18">
        <f t="shared" si="27"/>
        <v>0</v>
      </c>
      <c r="L94" s="18">
        <f t="shared" si="28"/>
        <v>0</v>
      </c>
      <c r="M94" s="61"/>
      <c r="N94" s="18">
        <v>497</v>
      </c>
      <c r="O94" s="18">
        <f t="shared" si="30"/>
        <v>499</v>
      </c>
      <c r="P94" s="108">
        <f t="shared" si="24"/>
        <v>499</v>
      </c>
      <c r="Q94" s="18"/>
      <c r="R94" s="64" t="s">
        <v>184</v>
      </c>
      <c r="S94" s="81"/>
      <c r="T94" s="81"/>
    </row>
    <row r="95" spans="1:20" s="5" customFormat="1" ht="65.25" customHeight="1" x14ac:dyDescent="0.2">
      <c r="A95" s="63">
        <v>35</v>
      </c>
      <c r="B95" s="11" t="s">
        <v>41</v>
      </c>
      <c r="C95" s="16"/>
      <c r="D95" s="103">
        <v>1115</v>
      </c>
      <c r="E95" s="18">
        <f t="shared" si="25"/>
        <v>1115</v>
      </c>
      <c r="F95" s="18"/>
      <c r="G95" s="18"/>
      <c r="H95" s="18">
        <v>1115</v>
      </c>
      <c r="I95" s="18">
        <v>1020</v>
      </c>
      <c r="J95" s="18">
        <f t="shared" si="31"/>
        <v>0</v>
      </c>
      <c r="K95" s="18">
        <f t="shared" si="27"/>
        <v>0</v>
      </c>
      <c r="L95" s="18">
        <f t="shared" si="28"/>
        <v>0</v>
      </c>
      <c r="M95" s="61"/>
      <c r="N95" s="18">
        <f t="shared" si="29"/>
        <v>1020</v>
      </c>
      <c r="O95" s="18">
        <f t="shared" si="30"/>
        <v>1115</v>
      </c>
      <c r="P95" s="108">
        <f t="shared" si="24"/>
        <v>1115</v>
      </c>
      <c r="Q95" s="18"/>
      <c r="R95" s="64" t="s">
        <v>184</v>
      </c>
      <c r="S95" s="81"/>
      <c r="T95" s="81"/>
    </row>
    <row r="96" spans="1:20" s="5" customFormat="1" ht="48.75" customHeight="1" x14ac:dyDescent="0.2">
      <c r="A96" s="63">
        <v>36</v>
      </c>
      <c r="B96" s="12" t="s">
        <v>205</v>
      </c>
      <c r="C96" s="117" t="s">
        <v>208</v>
      </c>
      <c r="D96" s="17">
        <v>2854</v>
      </c>
      <c r="E96" s="17">
        <f t="shared" si="25"/>
        <v>2854</v>
      </c>
      <c r="F96" s="17"/>
      <c r="G96" s="17">
        <v>900</v>
      </c>
      <c r="H96" s="17">
        <v>1954</v>
      </c>
      <c r="I96" s="17">
        <v>2854</v>
      </c>
      <c r="J96" s="17">
        <f t="shared" si="31"/>
        <v>2442</v>
      </c>
      <c r="K96" s="17"/>
      <c r="L96" s="17">
        <v>900</v>
      </c>
      <c r="M96" s="17">
        <v>1542</v>
      </c>
      <c r="N96" s="119">
        <f>I96-J96</f>
        <v>412</v>
      </c>
      <c r="O96" s="18">
        <f t="shared" si="30"/>
        <v>412</v>
      </c>
      <c r="P96" s="108">
        <f t="shared" si="24"/>
        <v>412</v>
      </c>
      <c r="Q96" s="18"/>
      <c r="R96" s="64" t="s">
        <v>184</v>
      </c>
      <c r="S96" s="81"/>
      <c r="T96" s="81"/>
    </row>
    <row r="97" spans="1:20" s="5" customFormat="1" ht="47.25" customHeight="1" x14ac:dyDescent="0.2">
      <c r="A97" s="63">
        <v>37</v>
      </c>
      <c r="B97" s="121" t="s">
        <v>206</v>
      </c>
      <c r="C97" s="117" t="s">
        <v>200</v>
      </c>
      <c r="D97" s="17">
        <v>1130</v>
      </c>
      <c r="E97" s="17">
        <f t="shared" si="25"/>
        <v>1130</v>
      </c>
      <c r="F97" s="17"/>
      <c r="G97" s="17">
        <v>950</v>
      </c>
      <c r="H97" s="17">
        <v>180</v>
      </c>
      <c r="I97" s="17">
        <v>1130</v>
      </c>
      <c r="J97" s="17">
        <f t="shared" si="31"/>
        <v>950</v>
      </c>
      <c r="K97" s="17"/>
      <c r="L97" s="17">
        <v>950</v>
      </c>
      <c r="M97" s="17">
        <v>0</v>
      </c>
      <c r="N97" s="17">
        <f>E97-J97</f>
        <v>180</v>
      </c>
      <c r="O97" s="18">
        <v>180</v>
      </c>
      <c r="P97" s="108">
        <f>O97</f>
        <v>180</v>
      </c>
      <c r="Q97" s="18"/>
      <c r="R97" s="64" t="s">
        <v>184</v>
      </c>
      <c r="S97" s="81"/>
      <c r="T97" s="81"/>
    </row>
    <row r="98" spans="1:20" s="5" customFormat="1" ht="40.15" customHeight="1" x14ac:dyDescent="0.2">
      <c r="A98" s="36">
        <v>38</v>
      </c>
      <c r="B98" s="12" t="s">
        <v>210</v>
      </c>
      <c r="C98" s="62"/>
      <c r="D98" s="13">
        <v>3318</v>
      </c>
      <c r="E98" s="13">
        <f t="shared" si="25"/>
        <v>3318</v>
      </c>
      <c r="F98" s="13">
        <v>0</v>
      </c>
      <c r="G98" s="13">
        <v>0</v>
      </c>
      <c r="H98" s="13">
        <v>3318</v>
      </c>
      <c r="I98" s="13">
        <v>3318</v>
      </c>
      <c r="J98" s="17">
        <f t="shared" si="31"/>
        <v>2601</v>
      </c>
      <c r="K98" s="17"/>
      <c r="L98" s="17"/>
      <c r="M98" s="17">
        <v>2601</v>
      </c>
      <c r="N98" s="13">
        <f>I98-J98</f>
        <v>717</v>
      </c>
      <c r="O98" s="18">
        <f>D98-J98</f>
        <v>717</v>
      </c>
      <c r="P98" s="108">
        <f t="shared" si="24"/>
        <v>717</v>
      </c>
      <c r="Q98" s="18"/>
      <c r="R98" s="45" t="s">
        <v>184</v>
      </c>
      <c r="S98" s="81"/>
      <c r="T98" s="81"/>
    </row>
    <row r="99" spans="1:20" s="5" customFormat="1" ht="24" customHeight="1" x14ac:dyDescent="0.25">
      <c r="A99" s="66" t="s">
        <v>19</v>
      </c>
      <c r="B99" s="71" t="s">
        <v>216</v>
      </c>
      <c r="C99" s="72"/>
      <c r="D99" s="98">
        <f t="shared" ref="D99:Q99" si="32">SUM(D100:D126)</f>
        <v>419116</v>
      </c>
      <c r="E99" s="69">
        <f t="shared" si="32"/>
        <v>419116</v>
      </c>
      <c r="F99" s="69">
        <f t="shared" si="32"/>
        <v>96065</v>
      </c>
      <c r="G99" s="69">
        <f t="shared" si="32"/>
        <v>24190</v>
      </c>
      <c r="H99" s="69">
        <f t="shared" si="32"/>
        <v>298861</v>
      </c>
      <c r="I99" s="69">
        <f t="shared" si="32"/>
        <v>182866</v>
      </c>
      <c r="J99" s="69">
        <f t="shared" si="32"/>
        <v>195390</v>
      </c>
      <c r="K99" s="69">
        <f t="shared" si="32"/>
        <v>94378</v>
      </c>
      <c r="L99" s="69">
        <f t="shared" si="32"/>
        <v>20640</v>
      </c>
      <c r="M99" s="69">
        <f t="shared" si="32"/>
        <v>103685</v>
      </c>
      <c r="N99" s="69">
        <f t="shared" si="32"/>
        <v>3542</v>
      </c>
      <c r="O99" s="69">
        <f t="shared" si="32"/>
        <v>200413</v>
      </c>
      <c r="P99" s="69">
        <f t="shared" si="32"/>
        <v>169432</v>
      </c>
      <c r="Q99" s="69">
        <f t="shared" si="32"/>
        <v>130091</v>
      </c>
      <c r="R99" s="70"/>
      <c r="S99" s="81"/>
      <c r="T99" s="81"/>
    </row>
    <row r="100" spans="1:20" s="5" customFormat="1" ht="51.75" customHeight="1" x14ac:dyDescent="0.2">
      <c r="A100" s="63">
        <v>1</v>
      </c>
      <c r="B100" s="11" t="s">
        <v>116</v>
      </c>
      <c r="C100" s="16" t="s">
        <v>115</v>
      </c>
      <c r="D100" s="109">
        <v>13875</v>
      </c>
      <c r="E100" s="110">
        <f t="shared" ref="E100:E119" si="33">F100+G100+H100</f>
        <v>13875</v>
      </c>
      <c r="F100" s="20"/>
      <c r="G100" s="20"/>
      <c r="H100" s="20">
        <v>13875</v>
      </c>
      <c r="I100" s="56">
        <v>6631</v>
      </c>
      <c r="J100" s="56">
        <f>K100+L100+M100</f>
        <v>3400</v>
      </c>
      <c r="K100" s="57"/>
      <c r="L100" s="23"/>
      <c r="M100" s="57">
        <v>3400</v>
      </c>
      <c r="N100" s="56">
        <f t="shared" si="23"/>
        <v>3231</v>
      </c>
      <c r="O100" s="56">
        <f>E100-J100</f>
        <v>10475</v>
      </c>
      <c r="P100" s="108">
        <v>10475</v>
      </c>
      <c r="Q100" s="56">
        <v>10475</v>
      </c>
      <c r="R100" s="64" t="s">
        <v>185</v>
      </c>
      <c r="S100" s="81"/>
      <c r="T100" s="81"/>
    </row>
    <row r="101" spans="1:20" s="5" customFormat="1" ht="48" customHeight="1" x14ac:dyDescent="0.2">
      <c r="A101" s="63">
        <v>3</v>
      </c>
      <c r="B101" s="54" t="s">
        <v>238</v>
      </c>
      <c r="C101" s="16" t="s">
        <v>69</v>
      </c>
      <c r="D101" s="109">
        <v>69000</v>
      </c>
      <c r="E101" s="110">
        <f t="shared" si="33"/>
        <v>69000</v>
      </c>
      <c r="F101" s="20">
        <v>25000</v>
      </c>
      <c r="G101" s="20"/>
      <c r="H101" s="20">
        <v>44000</v>
      </c>
      <c r="I101" s="56"/>
      <c r="J101" s="56"/>
      <c r="K101" s="57">
        <v>23313</v>
      </c>
      <c r="L101" s="23"/>
      <c r="M101" s="57"/>
      <c r="N101" s="56"/>
      <c r="O101" s="56">
        <f>E101-K101</f>
        <v>45687</v>
      </c>
      <c r="P101" s="108">
        <f>H101-Q101</f>
        <v>30400</v>
      </c>
      <c r="Q101" s="56">
        <v>13600</v>
      </c>
      <c r="R101" s="64" t="s">
        <v>186</v>
      </c>
      <c r="S101" s="93">
        <v>0</v>
      </c>
      <c r="T101" s="93">
        <v>44000</v>
      </c>
    </row>
    <row r="102" spans="1:20" s="5" customFormat="1" ht="60" customHeight="1" x14ac:dyDescent="0.2">
      <c r="A102" s="63">
        <v>4</v>
      </c>
      <c r="B102" s="54" t="s">
        <v>51</v>
      </c>
      <c r="C102" s="16" t="s">
        <v>170</v>
      </c>
      <c r="D102" s="103">
        <v>13718</v>
      </c>
      <c r="E102" s="18">
        <f t="shared" si="33"/>
        <v>13718</v>
      </c>
      <c r="F102" s="18"/>
      <c r="G102" s="18"/>
      <c r="H102" s="18">
        <v>13718</v>
      </c>
      <c r="I102" s="18">
        <v>11675</v>
      </c>
      <c r="J102" s="18">
        <f t="shared" ref="J102:J119" si="34">K102+L102+M102</f>
        <v>13333</v>
      </c>
      <c r="K102" s="18">
        <f t="shared" ref="K102:K113" si="35">F102</f>
        <v>0</v>
      </c>
      <c r="L102" s="18">
        <f t="shared" ref="L102:L111" si="36">G102</f>
        <v>0</v>
      </c>
      <c r="M102" s="18">
        <f>8383+4950</f>
        <v>13333</v>
      </c>
      <c r="N102" s="18">
        <f>I102-J102</f>
        <v>-1658</v>
      </c>
      <c r="O102" s="18">
        <f t="shared" ref="O102:O121" si="37">D102-J102</f>
        <v>385</v>
      </c>
      <c r="P102" s="103">
        <v>385</v>
      </c>
      <c r="Q102" s="18">
        <v>385</v>
      </c>
      <c r="R102" s="64" t="s">
        <v>187</v>
      </c>
      <c r="S102" s="85">
        <v>4950</v>
      </c>
      <c r="T102" s="86">
        <f>O102-S102</f>
        <v>-4565</v>
      </c>
    </row>
    <row r="103" spans="1:20" s="5" customFormat="1" ht="60" customHeight="1" x14ac:dyDescent="0.2">
      <c r="A103" s="63">
        <v>5</v>
      </c>
      <c r="B103" s="11" t="s">
        <v>10</v>
      </c>
      <c r="C103" s="16" t="s">
        <v>171</v>
      </c>
      <c r="D103" s="111">
        <v>6475</v>
      </c>
      <c r="E103" s="18">
        <f t="shared" si="33"/>
        <v>6475</v>
      </c>
      <c r="F103" s="112"/>
      <c r="G103" s="112"/>
      <c r="H103" s="18">
        <v>6475</v>
      </c>
      <c r="I103" s="112">
        <v>4461</v>
      </c>
      <c r="J103" s="18">
        <f t="shared" si="34"/>
        <v>2803</v>
      </c>
      <c r="K103" s="18">
        <f t="shared" si="35"/>
        <v>0</v>
      </c>
      <c r="L103" s="18">
        <f t="shared" si="36"/>
        <v>0</v>
      </c>
      <c r="M103" s="60">
        <v>2803</v>
      </c>
      <c r="N103" s="18">
        <f t="shared" ref="N103:N114" si="38">I103-J103</f>
        <v>1658</v>
      </c>
      <c r="O103" s="18">
        <f t="shared" si="37"/>
        <v>3672</v>
      </c>
      <c r="P103" s="103">
        <v>6475</v>
      </c>
      <c r="Q103" s="18">
        <v>6475</v>
      </c>
      <c r="R103" s="64" t="s">
        <v>187</v>
      </c>
      <c r="S103" s="81"/>
      <c r="T103" s="81"/>
    </row>
    <row r="104" spans="1:20" s="5" customFormat="1" ht="60" customHeight="1" x14ac:dyDescent="0.2">
      <c r="A104" s="63">
        <v>6</v>
      </c>
      <c r="B104" s="11" t="s">
        <v>2</v>
      </c>
      <c r="C104" s="16" t="s">
        <v>172</v>
      </c>
      <c r="D104" s="103">
        <v>22425</v>
      </c>
      <c r="E104" s="18">
        <f t="shared" si="33"/>
        <v>22425</v>
      </c>
      <c r="F104" s="18"/>
      <c r="G104" s="18"/>
      <c r="H104" s="18">
        <v>22425</v>
      </c>
      <c r="I104" s="18">
        <v>8477</v>
      </c>
      <c r="J104" s="18">
        <f t="shared" si="34"/>
        <v>8477</v>
      </c>
      <c r="K104" s="18">
        <f t="shared" si="35"/>
        <v>0</v>
      </c>
      <c r="L104" s="18">
        <f t="shared" si="36"/>
        <v>0</v>
      </c>
      <c r="M104" s="60">
        <v>8477</v>
      </c>
      <c r="N104" s="18">
        <f t="shared" si="38"/>
        <v>0</v>
      </c>
      <c r="O104" s="18">
        <f t="shared" si="37"/>
        <v>13948</v>
      </c>
      <c r="P104" s="103">
        <v>13948</v>
      </c>
      <c r="Q104" s="18">
        <v>11948</v>
      </c>
      <c r="R104" s="64" t="s">
        <v>187</v>
      </c>
      <c r="S104" s="81"/>
      <c r="T104" s="81"/>
    </row>
    <row r="105" spans="1:20" s="5" customFormat="1" ht="63" customHeight="1" x14ac:dyDescent="0.2">
      <c r="A105" s="63">
        <v>7</v>
      </c>
      <c r="B105" s="11" t="s">
        <v>0</v>
      </c>
      <c r="C105" s="16" t="s">
        <v>173</v>
      </c>
      <c r="D105" s="103">
        <v>12781</v>
      </c>
      <c r="E105" s="18">
        <f t="shared" si="33"/>
        <v>12781</v>
      </c>
      <c r="F105" s="18">
        <v>6000</v>
      </c>
      <c r="G105" s="18"/>
      <c r="H105" s="18">
        <v>6781</v>
      </c>
      <c r="I105" s="18">
        <v>8843</v>
      </c>
      <c r="J105" s="18">
        <f t="shared" si="34"/>
        <v>10090</v>
      </c>
      <c r="K105" s="18">
        <v>6000</v>
      </c>
      <c r="L105" s="18">
        <f t="shared" si="36"/>
        <v>0</v>
      </c>
      <c r="M105" s="60">
        <f>1226+2864</f>
        <v>4090</v>
      </c>
      <c r="N105" s="18">
        <v>0</v>
      </c>
      <c r="O105" s="18">
        <f t="shared" si="37"/>
        <v>2691</v>
      </c>
      <c r="P105" s="103">
        <v>2691</v>
      </c>
      <c r="Q105" s="18">
        <v>2355</v>
      </c>
      <c r="R105" s="64" t="s">
        <v>187</v>
      </c>
      <c r="S105" s="85">
        <v>2864</v>
      </c>
      <c r="T105" s="86">
        <f>O105-S105</f>
        <v>-173</v>
      </c>
    </row>
    <row r="106" spans="1:20" s="5" customFormat="1" ht="73.5" customHeight="1" x14ac:dyDescent="0.2">
      <c r="A106" s="63">
        <v>8</v>
      </c>
      <c r="B106" s="11" t="s">
        <v>50</v>
      </c>
      <c r="C106" s="16" t="s">
        <v>174</v>
      </c>
      <c r="D106" s="103">
        <v>2870</v>
      </c>
      <c r="E106" s="18">
        <f t="shared" si="33"/>
        <v>2870</v>
      </c>
      <c r="F106" s="18">
        <v>998</v>
      </c>
      <c r="G106" s="18"/>
      <c r="H106" s="18">
        <v>1872</v>
      </c>
      <c r="I106" s="18">
        <v>2670</v>
      </c>
      <c r="J106" s="18">
        <f t="shared" si="34"/>
        <v>1993</v>
      </c>
      <c r="K106" s="18">
        <v>998</v>
      </c>
      <c r="L106" s="18">
        <f t="shared" si="36"/>
        <v>0</v>
      </c>
      <c r="M106" s="60">
        <v>995</v>
      </c>
      <c r="N106" s="18">
        <v>0</v>
      </c>
      <c r="O106" s="18">
        <f t="shared" si="37"/>
        <v>877</v>
      </c>
      <c r="P106" s="103">
        <v>877</v>
      </c>
      <c r="Q106" s="18">
        <v>502</v>
      </c>
      <c r="R106" s="64" t="s">
        <v>187</v>
      </c>
      <c r="S106" s="85">
        <v>995</v>
      </c>
      <c r="T106" s="86">
        <f>O106-S106</f>
        <v>-118</v>
      </c>
    </row>
    <row r="107" spans="1:20" s="5" customFormat="1" ht="59.25" customHeight="1" x14ac:dyDescent="0.2">
      <c r="A107" s="63">
        <v>9</v>
      </c>
      <c r="B107" s="11" t="s">
        <v>12</v>
      </c>
      <c r="C107" s="16" t="s">
        <v>175</v>
      </c>
      <c r="D107" s="103">
        <v>14359</v>
      </c>
      <c r="E107" s="18">
        <f t="shared" si="33"/>
        <v>14359</v>
      </c>
      <c r="F107" s="18"/>
      <c r="G107" s="18"/>
      <c r="H107" s="18">
        <v>14359</v>
      </c>
      <c r="I107" s="18">
        <v>13469</v>
      </c>
      <c r="J107" s="18">
        <f t="shared" si="34"/>
        <v>10380</v>
      </c>
      <c r="K107" s="18">
        <f t="shared" si="35"/>
        <v>0</v>
      </c>
      <c r="L107" s="18">
        <f t="shared" si="36"/>
        <v>0</v>
      </c>
      <c r="M107" s="60">
        <v>10380</v>
      </c>
      <c r="N107" s="18">
        <v>0</v>
      </c>
      <c r="O107" s="18">
        <f t="shared" si="37"/>
        <v>3979</v>
      </c>
      <c r="P107" s="103">
        <v>3979</v>
      </c>
      <c r="Q107" s="18">
        <v>2794</v>
      </c>
      <c r="R107" s="64" t="s">
        <v>187</v>
      </c>
      <c r="S107" s="81"/>
      <c r="T107" s="81"/>
    </row>
    <row r="108" spans="1:20" s="5" customFormat="1" ht="62.25" customHeight="1" x14ac:dyDescent="0.2">
      <c r="A108" s="63">
        <v>10</v>
      </c>
      <c r="B108" s="11" t="s">
        <v>33</v>
      </c>
      <c r="C108" s="16" t="s">
        <v>176</v>
      </c>
      <c r="D108" s="103">
        <v>9360</v>
      </c>
      <c r="E108" s="18">
        <f t="shared" si="33"/>
        <v>9360</v>
      </c>
      <c r="F108" s="18"/>
      <c r="G108" s="18">
        <v>1790</v>
      </c>
      <c r="H108" s="18">
        <v>7570</v>
      </c>
      <c r="I108" s="18">
        <v>0</v>
      </c>
      <c r="J108" s="18">
        <f t="shared" si="34"/>
        <v>7490</v>
      </c>
      <c r="K108" s="18">
        <f t="shared" si="35"/>
        <v>0</v>
      </c>
      <c r="L108" s="18">
        <v>1790</v>
      </c>
      <c r="M108" s="60">
        <f>4700+1000</f>
        <v>5700</v>
      </c>
      <c r="N108" s="18">
        <v>0</v>
      </c>
      <c r="O108" s="18">
        <f t="shared" si="37"/>
        <v>1870</v>
      </c>
      <c r="P108" s="103">
        <v>1870</v>
      </c>
      <c r="Q108" s="18">
        <v>1870</v>
      </c>
      <c r="R108" s="64" t="s">
        <v>187</v>
      </c>
      <c r="S108" s="90">
        <v>1000</v>
      </c>
      <c r="T108" s="90">
        <f>O108-S108</f>
        <v>870</v>
      </c>
    </row>
    <row r="109" spans="1:20" s="5" customFormat="1" ht="69.75" customHeight="1" x14ac:dyDescent="0.2">
      <c r="A109" s="63">
        <v>11</v>
      </c>
      <c r="B109" s="11" t="s">
        <v>43</v>
      </c>
      <c r="C109" s="16" t="s">
        <v>177</v>
      </c>
      <c r="D109" s="103">
        <v>6213</v>
      </c>
      <c r="E109" s="18">
        <f t="shared" si="33"/>
        <v>6213</v>
      </c>
      <c r="F109" s="18">
        <v>900</v>
      </c>
      <c r="G109" s="18">
        <v>3000</v>
      </c>
      <c r="H109" s="18">
        <v>2313</v>
      </c>
      <c r="I109" s="18">
        <v>3933</v>
      </c>
      <c r="J109" s="18">
        <f t="shared" si="34"/>
        <v>5500</v>
      </c>
      <c r="K109" s="18">
        <v>900</v>
      </c>
      <c r="L109" s="18">
        <v>3000</v>
      </c>
      <c r="M109" s="61">
        <v>1600</v>
      </c>
      <c r="N109" s="18">
        <v>0</v>
      </c>
      <c r="O109" s="18">
        <f t="shared" si="37"/>
        <v>713</v>
      </c>
      <c r="P109" s="103">
        <v>713</v>
      </c>
      <c r="Q109" s="18">
        <v>713</v>
      </c>
      <c r="R109" s="64" t="s">
        <v>187</v>
      </c>
      <c r="S109" s="85">
        <v>1600</v>
      </c>
      <c r="T109" s="86">
        <f>O109-S109</f>
        <v>-887</v>
      </c>
    </row>
    <row r="110" spans="1:20" s="5" customFormat="1" ht="86.25" customHeight="1" x14ac:dyDescent="0.2">
      <c r="A110" s="63">
        <v>12</v>
      </c>
      <c r="B110" s="11" t="s">
        <v>14</v>
      </c>
      <c r="C110" s="16" t="s">
        <v>178</v>
      </c>
      <c r="D110" s="103">
        <v>13974</v>
      </c>
      <c r="E110" s="18">
        <f t="shared" si="33"/>
        <v>13974</v>
      </c>
      <c r="F110" s="18"/>
      <c r="G110" s="18"/>
      <c r="H110" s="18">
        <v>13974</v>
      </c>
      <c r="I110" s="18">
        <v>5975</v>
      </c>
      <c r="J110" s="18">
        <f t="shared" si="34"/>
        <v>5427</v>
      </c>
      <c r="K110" s="18">
        <f t="shared" si="35"/>
        <v>0</v>
      </c>
      <c r="L110" s="18">
        <f t="shared" si="36"/>
        <v>0</v>
      </c>
      <c r="M110" s="61">
        <f>4705+722</f>
        <v>5427</v>
      </c>
      <c r="N110" s="18">
        <v>0</v>
      </c>
      <c r="O110" s="18">
        <f t="shared" si="37"/>
        <v>8547</v>
      </c>
      <c r="P110" s="103">
        <v>8547</v>
      </c>
      <c r="Q110" s="18">
        <v>7969</v>
      </c>
      <c r="R110" s="64" t="s">
        <v>187</v>
      </c>
      <c r="S110" s="91">
        <v>722</v>
      </c>
      <c r="T110" s="92">
        <f>O110-S110</f>
        <v>7825</v>
      </c>
    </row>
    <row r="111" spans="1:20" s="5" customFormat="1" ht="59.25" customHeight="1" x14ac:dyDescent="0.2">
      <c r="A111" s="63">
        <v>13</v>
      </c>
      <c r="B111" s="11" t="s">
        <v>34</v>
      </c>
      <c r="C111" s="16" t="s">
        <v>179</v>
      </c>
      <c r="D111" s="103">
        <v>3555</v>
      </c>
      <c r="E111" s="18">
        <f t="shared" si="33"/>
        <v>3555</v>
      </c>
      <c r="F111" s="18">
        <v>951</v>
      </c>
      <c r="G111" s="18"/>
      <c r="H111" s="18">
        <v>2604</v>
      </c>
      <c r="I111" s="18">
        <v>3097</v>
      </c>
      <c r="J111" s="18">
        <f t="shared" si="34"/>
        <v>3040</v>
      </c>
      <c r="K111" s="18">
        <v>951</v>
      </c>
      <c r="L111" s="18">
        <f t="shared" si="36"/>
        <v>0</v>
      </c>
      <c r="M111" s="61">
        <f>989+1000+100</f>
        <v>2089</v>
      </c>
      <c r="N111" s="18">
        <v>0</v>
      </c>
      <c r="O111" s="18">
        <f t="shared" si="37"/>
        <v>515</v>
      </c>
      <c r="P111" s="103">
        <v>515</v>
      </c>
      <c r="Q111" s="18">
        <v>515</v>
      </c>
      <c r="R111" s="64" t="s">
        <v>187</v>
      </c>
      <c r="S111" s="90">
        <v>1000</v>
      </c>
      <c r="T111" s="86">
        <f>O111-S111</f>
        <v>-485</v>
      </c>
    </row>
    <row r="112" spans="1:20" s="5" customFormat="1" ht="66.75" customHeight="1" x14ac:dyDescent="0.2">
      <c r="A112" s="63">
        <v>14</v>
      </c>
      <c r="B112" s="11" t="s">
        <v>7</v>
      </c>
      <c r="C112" s="16" t="s">
        <v>180</v>
      </c>
      <c r="D112" s="103">
        <v>3161</v>
      </c>
      <c r="E112" s="18">
        <f t="shared" si="33"/>
        <v>3161</v>
      </c>
      <c r="F112" s="18"/>
      <c r="G112" s="18">
        <v>900</v>
      </c>
      <c r="H112" s="18">
        <v>2261</v>
      </c>
      <c r="I112" s="18">
        <v>900</v>
      </c>
      <c r="J112" s="18">
        <f t="shared" si="34"/>
        <v>900</v>
      </c>
      <c r="K112" s="18">
        <f t="shared" si="35"/>
        <v>0</v>
      </c>
      <c r="L112" s="18">
        <v>900</v>
      </c>
      <c r="M112" s="60">
        <v>0</v>
      </c>
      <c r="N112" s="18">
        <f>I112-J112</f>
        <v>0</v>
      </c>
      <c r="O112" s="18">
        <f t="shared" si="37"/>
        <v>2261</v>
      </c>
      <c r="P112" s="103">
        <v>2261</v>
      </c>
      <c r="Q112" s="18">
        <v>1761</v>
      </c>
      <c r="R112" s="64" t="s">
        <v>187</v>
      </c>
      <c r="S112" s="81"/>
      <c r="T112" s="81"/>
    </row>
    <row r="113" spans="1:20" s="5" customFormat="1" ht="57.75" customHeight="1" x14ac:dyDescent="0.2">
      <c r="A113" s="63">
        <v>15</v>
      </c>
      <c r="B113" s="11" t="s">
        <v>21</v>
      </c>
      <c r="C113" s="16" t="s">
        <v>181</v>
      </c>
      <c r="D113" s="103">
        <v>8500</v>
      </c>
      <c r="E113" s="18">
        <f t="shared" si="33"/>
        <v>8500</v>
      </c>
      <c r="F113" s="18"/>
      <c r="G113" s="18">
        <v>4000</v>
      </c>
      <c r="H113" s="18">
        <v>4500</v>
      </c>
      <c r="I113" s="18">
        <v>7721</v>
      </c>
      <c r="J113" s="18">
        <f t="shared" si="34"/>
        <v>7960</v>
      </c>
      <c r="K113" s="18">
        <f t="shared" si="35"/>
        <v>0</v>
      </c>
      <c r="L113" s="18">
        <v>4000</v>
      </c>
      <c r="M113" s="61">
        <v>3960</v>
      </c>
      <c r="N113" s="18">
        <f t="shared" si="38"/>
        <v>-239</v>
      </c>
      <c r="O113" s="18">
        <f t="shared" si="37"/>
        <v>540</v>
      </c>
      <c r="P113" s="103">
        <v>540</v>
      </c>
      <c r="Q113" s="18">
        <v>540</v>
      </c>
      <c r="R113" s="64" t="s">
        <v>187</v>
      </c>
      <c r="S113" s="90">
        <v>3960</v>
      </c>
      <c r="T113" s="90">
        <f>O113-S113</f>
        <v>-3420</v>
      </c>
    </row>
    <row r="114" spans="1:20" s="5" customFormat="1" ht="59.25" customHeight="1" x14ac:dyDescent="0.2">
      <c r="A114" s="63">
        <v>16</v>
      </c>
      <c r="B114" s="11" t="s">
        <v>36</v>
      </c>
      <c r="C114" s="16" t="s">
        <v>151</v>
      </c>
      <c r="D114" s="103">
        <v>12000</v>
      </c>
      <c r="E114" s="18">
        <f t="shared" si="33"/>
        <v>12000</v>
      </c>
      <c r="F114" s="18">
        <v>2500</v>
      </c>
      <c r="G114" s="18">
        <v>3500</v>
      </c>
      <c r="H114" s="18">
        <v>6000</v>
      </c>
      <c r="I114" s="18">
        <v>6500</v>
      </c>
      <c r="J114" s="18">
        <f t="shared" si="34"/>
        <v>5950</v>
      </c>
      <c r="K114" s="18">
        <v>2500</v>
      </c>
      <c r="L114" s="18">
        <v>3450</v>
      </c>
      <c r="M114" s="60">
        <v>0</v>
      </c>
      <c r="N114" s="18">
        <f t="shared" si="38"/>
        <v>550</v>
      </c>
      <c r="O114" s="18">
        <f t="shared" si="37"/>
        <v>6050</v>
      </c>
      <c r="P114" s="103">
        <f>D114-J114-Q114</f>
        <v>2487</v>
      </c>
      <c r="Q114" s="18">
        <v>3563</v>
      </c>
      <c r="R114" s="64" t="s">
        <v>187</v>
      </c>
      <c r="S114" s="87"/>
      <c r="T114" s="81"/>
    </row>
    <row r="115" spans="1:20" s="5" customFormat="1" ht="59.25" customHeight="1" x14ac:dyDescent="0.2">
      <c r="A115" s="63">
        <v>17</v>
      </c>
      <c r="B115" s="11" t="s">
        <v>3</v>
      </c>
      <c r="C115" s="16" t="s">
        <v>182</v>
      </c>
      <c r="D115" s="103">
        <v>40889</v>
      </c>
      <c r="E115" s="18">
        <f t="shared" si="33"/>
        <v>40889</v>
      </c>
      <c r="F115" s="18">
        <v>21000</v>
      </c>
      <c r="G115" s="18">
        <v>0</v>
      </c>
      <c r="H115" s="18">
        <v>19889</v>
      </c>
      <c r="I115" s="18">
        <v>21000</v>
      </c>
      <c r="J115" s="18">
        <f t="shared" si="34"/>
        <v>21000</v>
      </c>
      <c r="K115" s="18">
        <v>21000</v>
      </c>
      <c r="L115" s="18">
        <f>G115</f>
        <v>0</v>
      </c>
      <c r="M115" s="60">
        <v>0</v>
      </c>
      <c r="N115" s="18">
        <f>I115-J115</f>
        <v>0</v>
      </c>
      <c r="O115" s="18">
        <f t="shared" si="37"/>
        <v>19889</v>
      </c>
      <c r="P115" s="103">
        <v>19889</v>
      </c>
      <c r="Q115" s="18">
        <v>10000</v>
      </c>
      <c r="R115" s="64" t="s">
        <v>187</v>
      </c>
      <c r="S115" s="88"/>
      <c r="T115" s="81"/>
    </row>
    <row r="116" spans="1:20" s="5" customFormat="1" ht="55.5" customHeight="1" x14ac:dyDescent="0.2">
      <c r="A116" s="63">
        <v>18</v>
      </c>
      <c r="B116" s="11" t="s">
        <v>48</v>
      </c>
      <c r="C116" s="16" t="s">
        <v>231</v>
      </c>
      <c r="D116" s="103">
        <v>5415</v>
      </c>
      <c r="E116" s="18">
        <f t="shared" si="33"/>
        <v>5415</v>
      </c>
      <c r="F116" s="18">
        <v>2000</v>
      </c>
      <c r="G116" s="18"/>
      <c r="H116" s="18">
        <v>3415</v>
      </c>
      <c r="I116" s="18">
        <v>0</v>
      </c>
      <c r="J116" s="18">
        <f t="shared" si="34"/>
        <v>2000</v>
      </c>
      <c r="K116" s="18">
        <v>2000</v>
      </c>
      <c r="L116" s="18">
        <f>G116</f>
        <v>0</v>
      </c>
      <c r="M116" s="61"/>
      <c r="N116" s="18">
        <v>0</v>
      </c>
      <c r="O116" s="18">
        <f t="shared" si="37"/>
        <v>3415</v>
      </c>
      <c r="P116" s="103">
        <v>3415</v>
      </c>
      <c r="Q116" s="18">
        <v>3415</v>
      </c>
      <c r="R116" s="64" t="s">
        <v>187</v>
      </c>
      <c r="S116" s="81">
        <v>2000</v>
      </c>
      <c r="T116" s="94">
        <f>O116-S116</f>
        <v>1415</v>
      </c>
    </row>
    <row r="117" spans="1:20" s="5" customFormat="1" ht="65.25" customHeight="1" x14ac:dyDescent="0.2">
      <c r="A117" s="63">
        <v>20</v>
      </c>
      <c r="B117" s="11" t="s">
        <v>52</v>
      </c>
      <c r="C117" s="16"/>
      <c r="D117" s="103">
        <v>9500</v>
      </c>
      <c r="E117" s="18">
        <f t="shared" si="33"/>
        <v>9500</v>
      </c>
      <c r="F117" s="18"/>
      <c r="G117" s="18">
        <v>3500</v>
      </c>
      <c r="H117" s="18">
        <v>6000</v>
      </c>
      <c r="I117" s="18"/>
      <c r="J117" s="18">
        <f t="shared" si="34"/>
        <v>4363</v>
      </c>
      <c r="K117" s="18">
        <f>F117</f>
        <v>0</v>
      </c>
      <c r="L117" s="18">
        <v>0</v>
      </c>
      <c r="M117" s="61">
        <v>4363</v>
      </c>
      <c r="N117" s="18">
        <v>0</v>
      </c>
      <c r="O117" s="18">
        <f t="shared" si="37"/>
        <v>5137</v>
      </c>
      <c r="P117" s="103">
        <v>7300</v>
      </c>
      <c r="Q117" s="18">
        <v>7300</v>
      </c>
      <c r="R117" s="122" t="s">
        <v>187</v>
      </c>
      <c r="S117" s="90">
        <v>4363</v>
      </c>
      <c r="T117" s="90">
        <f>O117-S117</f>
        <v>774</v>
      </c>
    </row>
    <row r="118" spans="1:20" s="5" customFormat="1" ht="68.25" customHeight="1" x14ac:dyDescent="0.2">
      <c r="A118" s="63">
        <v>21</v>
      </c>
      <c r="B118" s="15" t="s">
        <v>60</v>
      </c>
      <c r="C118" s="16" t="s">
        <v>190</v>
      </c>
      <c r="D118" s="17">
        <v>10511</v>
      </c>
      <c r="E118" s="17">
        <f t="shared" si="33"/>
        <v>10511</v>
      </c>
      <c r="F118" s="163">
        <v>4000</v>
      </c>
      <c r="G118" s="164"/>
      <c r="H118" s="164">
        <v>6511</v>
      </c>
      <c r="I118" s="165">
        <v>8578</v>
      </c>
      <c r="J118" s="18">
        <f t="shared" si="34"/>
        <v>8578</v>
      </c>
      <c r="K118" s="164">
        <v>4000</v>
      </c>
      <c r="L118" s="164"/>
      <c r="M118" s="166">
        <v>4578</v>
      </c>
      <c r="N118" s="166">
        <v>0</v>
      </c>
      <c r="O118" s="19">
        <f t="shared" si="37"/>
        <v>1933</v>
      </c>
      <c r="P118" s="17">
        <v>1933</v>
      </c>
      <c r="Q118" s="19">
        <v>933</v>
      </c>
      <c r="R118" s="113" t="s">
        <v>185</v>
      </c>
      <c r="S118" s="81"/>
      <c r="T118" s="81"/>
    </row>
    <row r="119" spans="1:20" s="5" customFormat="1" ht="52.5" customHeight="1" x14ac:dyDescent="0.2">
      <c r="A119" s="63">
        <v>22</v>
      </c>
      <c r="B119" s="15" t="s">
        <v>61</v>
      </c>
      <c r="C119" s="16" t="s">
        <v>191</v>
      </c>
      <c r="D119" s="114">
        <v>14950</v>
      </c>
      <c r="E119" s="17">
        <f t="shared" si="33"/>
        <v>14950</v>
      </c>
      <c r="F119" s="20">
        <v>6000</v>
      </c>
      <c r="G119" s="20"/>
      <c r="H119" s="20">
        <v>8950</v>
      </c>
      <c r="I119" s="20">
        <v>12202</v>
      </c>
      <c r="J119" s="115">
        <f t="shared" si="34"/>
        <v>12202</v>
      </c>
      <c r="K119" s="20">
        <v>6000</v>
      </c>
      <c r="L119" s="20"/>
      <c r="M119" s="20">
        <v>6202</v>
      </c>
      <c r="N119" s="20"/>
      <c r="O119" s="19">
        <f t="shared" si="37"/>
        <v>2748</v>
      </c>
      <c r="P119" s="17">
        <v>2548</v>
      </c>
      <c r="Q119" s="19">
        <v>2548</v>
      </c>
      <c r="R119" s="64" t="s">
        <v>185</v>
      </c>
      <c r="S119" s="81"/>
      <c r="T119" s="81"/>
    </row>
    <row r="120" spans="1:20" s="5" customFormat="1" ht="132" customHeight="1" x14ac:dyDescent="0.25">
      <c r="A120" s="63">
        <v>23</v>
      </c>
      <c r="B120" s="116" t="s">
        <v>195</v>
      </c>
      <c r="C120" s="117" t="s">
        <v>211</v>
      </c>
      <c r="D120" s="17">
        <v>12844</v>
      </c>
      <c r="E120" s="17">
        <f t="shared" ref="E120:E125" si="39">F120+G120+H120</f>
        <v>12844</v>
      </c>
      <c r="F120" s="17">
        <v>4000</v>
      </c>
      <c r="G120" s="17"/>
      <c r="H120" s="17">
        <v>8844</v>
      </c>
      <c r="I120" s="17">
        <v>4604</v>
      </c>
      <c r="J120" s="17">
        <f t="shared" ref="J120:J126" si="40">K120+L120+M120</f>
        <v>6604</v>
      </c>
      <c r="K120" s="17">
        <v>4000</v>
      </c>
      <c r="L120" s="17">
        <v>0</v>
      </c>
      <c r="M120" s="17">
        <f>604+2000</f>
        <v>2604</v>
      </c>
      <c r="N120" s="118"/>
      <c r="O120" s="119">
        <f t="shared" si="37"/>
        <v>6240</v>
      </c>
      <c r="P120" s="114">
        <v>6240</v>
      </c>
      <c r="Q120" s="119">
        <v>6240</v>
      </c>
      <c r="R120" s="64" t="s">
        <v>185</v>
      </c>
      <c r="S120" s="127">
        <v>2000</v>
      </c>
      <c r="T120" s="128">
        <f>O120-S120</f>
        <v>4240</v>
      </c>
    </row>
    <row r="121" spans="1:20" s="5" customFormat="1" ht="69.75" customHeight="1" x14ac:dyDescent="0.25">
      <c r="A121" s="63">
        <v>24</v>
      </c>
      <c r="B121" s="116" t="s">
        <v>196</v>
      </c>
      <c r="C121" s="117" t="s">
        <v>212</v>
      </c>
      <c r="D121" s="17">
        <v>11750</v>
      </c>
      <c r="E121" s="17">
        <f t="shared" si="39"/>
        <v>11750</v>
      </c>
      <c r="F121" s="17">
        <v>5000</v>
      </c>
      <c r="G121" s="17"/>
      <c r="H121" s="17">
        <v>6750</v>
      </c>
      <c r="I121" s="17">
        <v>6955</v>
      </c>
      <c r="J121" s="17">
        <f>K121+L121+M121</f>
        <v>8725</v>
      </c>
      <c r="K121" s="17">
        <v>5000</v>
      </c>
      <c r="L121" s="17">
        <v>0</v>
      </c>
      <c r="M121" s="17">
        <f>1955+1770</f>
        <v>3725</v>
      </c>
      <c r="N121" s="118"/>
      <c r="O121" s="119">
        <f t="shared" si="37"/>
        <v>3025</v>
      </c>
      <c r="P121" s="114">
        <v>3025</v>
      </c>
      <c r="Q121" s="119">
        <v>1995</v>
      </c>
      <c r="R121" s="64" t="s">
        <v>185</v>
      </c>
      <c r="S121" s="127">
        <v>1770</v>
      </c>
      <c r="T121" s="128">
        <f>O121-S121</f>
        <v>1255</v>
      </c>
    </row>
    <row r="122" spans="1:20" s="5" customFormat="1" ht="66" customHeight="1" x14ac:dyDescent="0.25">
      <c r="A122" s="63">
        <v>25</v>
      </c>
      <c r="B122" s="116" t="s">
        <v>197</v>
      </c>
      <c r="C122" s="120" t="s">
        <v>213</v>
      </c>
      <c r="D122" s="17">
        <v>35000</v>
      </c>
      <c r="E122" s="17">
        <f t="shared" si="39"/>
        <v>35000</v>
      </c>
      <c r="F122" s="17">
        <v>15216</v>
      </c>
      <c r="G122" s="17">
        <v>0</v>
      </c>
      <c r="H122" s="17">
        <v>19784</v>
      </c>
      <c r="I122" s="17">
        <v>16839</v>
      </c>
      <c r="J122" s="17">
        <f t="shared" si="40"/>
        <v>16839</v>
      </c>
      <c r="K122" s="17">
        <v>15216</v>
      </c>
      <c r="L122" s="17">
        <v>0</v>
      </c>
      <c r="M122" s="17">
        <v>1623</v>
      </c>
      <c r="N122" s="118"/>
      <c r="O122" s="119">
        <f>D122-I122</f>
        <v>18161</v>
      </c>
      <c r="P122" s="114">
        <f>E122-J122-Q122</f>
        <v>1264</v>
      </c>
      <c r="Q122" s="119">
        <v>16897</v>
      </c>
      <c r="R122" s="64" t="s">
        <v>185</v>
      </c>
      <c r="S122" s="81"/>
      <c r="T122" s="81"/>
    </row>
    <row r="123" spans="1:20" s="5" customFormat="1" ht="57" customHeight="1" x14ac:dyDescent="0.25">
      <c r="A123" s="63">
        <v>26</v>
      </c>
      <c r="B123" s="121" t="s">
        <v>198</v>
      </c>
      <c r="C123" s="117" t="s">
        <v>214</v>
      </c>
      <c r="D123" s="17">
        <v>13500</v>
      </c>
      <c r="E123" s="17">
        <f t="shared" si="39"/>
        <v>13500</v>
      </c>
      <c r="F123" s="17">
        <v>2500</v>
      </c>
      <c r="G123" s="17">
        <v>3500</v>
      </c>
      <c r="H123" s="17">
        <v>7500</v>
      </c>
      <c r="I123" s="17">
        <v>9491</v>
      </c>
      <c r="J123" s="17">
        <f t="shared" si="40"/>
        <v>9491</v>
      </c>
      <c r="K123" s="17">
        <v>2500</v>
      </c>
      <c r="L123" s="17">
        <v>3500</v>
      </c>
      <c r="M123" s="17">
        <v>3491</v>
      </c>
      <c r="N123" s="118"/>
      <c r="O123" s="119">
        <f>D123-I123</f>
        <v>4009</v>
      </c>
      <c r="P123" s="114">
        <v>4009</v>
      </c>
      <c r="Q123" s="119">
        <v>2000</v>
      </c>
      <c r="R123" s="64" t="s">
        <v>185</v>
      </c>
      <c r="S123" s="81"/>
      <c r="T123" s="81"/>
    </row>
    <row r="124" spans="1:20" s="5" customFormat="1" ht="48" customHeight="1" x14ac:dyDescent="0.25">
      <c r="A124" s="63">
        <v>27</v>
      </c>
      <c r="B124" s="12" t="s">
        <v>194</v>
      </c>
      <c r="C124" s="117" t="s">
        <v>207</v>
      </c>
      <c r="D124" s="17">
        <v>13038</v>
      </c>
      <c r="E124" s="17">
        <f t="shared" si="39"/>
        <v>13038</v>
      </c>
      <c r="F124" s="17">
        <v>0</v>
      </c>
      <c r="G124" s="17">
        <v>0</v>
      </c>
      <c r="H124" s="17">
        <v>13038</v>
      </c>
      <c r="I124" s="17">
        <v>9930</v>
      </c>
      <c r="J124" s="17">
        <f t="shared" si="40"/>
        <v>9930</v>
      </c>
      <c r="K124" s="17">
        <v>0</v>
      </c>
      <c r="L124" s="17">
        <v>0</v>
      </c>
      <c r="M124" s="17">
        <v>9930</v>
      </c>
      <c r="N124" s="118"/>
      <c r="O124" s="17">
        <f>D124-I124</f>
        <v>3108</v>
      </c>
      <c r="P124" s="17">
        <v>3108</v>
      </c>
      <c r="Q124" s="17">
        <v>3108</v>
      </c>
      <c r="R124" s="64" t="s">
        <v>185</v>
      </c>
      <c r="S124" s="81"/>
      <c r="T124" s="81"/>
    </row>
    <row r="125" spans="1:20" s="5" customFormat="1" ht="53.25" customHeight="1" x14ac:dyDescent="0.25">
      <c r="A125" s="63">
        <v>28</v>
      </c>
      <c r="B125" s="12" t="s">
        <v>193</v>
      </c>
      <c r="C125" s="117" t="s">
        <v>201</v>
      </c>
      <c r="D125" s="17">
        <v>27500</v>
      </c>
      <c r="E125" s="17">
        <f t="shared" si="39"/>
        <v>27500</v>
      </c>
      <c r="F125" s="17">
        <v>0</v>
      </c>
      <c r="G125" s="17">
        <v>4000</v>
      </c>
      <c r="H125" s="17">
        <v>23500</v>
      </c>
      <c r="I125" s="17">
        <v>5129</v>
      </c>
      <c r="J125" s="17">
        <f t="shared" si="40"/>
        <v>5129</v>
      </c>
      <c r="K125" s="17">
        <v>0</v>
      </c>
      <c r="L125" s="17">
        <v>4000</v>
      </c>
      <c r="M125" s="17">
        <v>1129</v>
      </c>
      <c r="N125" s="118"/>
      <c r="O125" s="17">
        <f>D125-I125</f>
        <v>22371</v>
      </c>
      <c r="P125" s="17">
        <v>22371</v>
      </c>
      <c r="Q125" s="17">
        <v>3500</v>
      </c>
      <c r="R125" s="64" t="s">
        <v>185</v>
      </c>
      <c r="S125" s="81"/>
      <c r="T125" s="81"/>
    </row>
    <row r="126" spans="1:20" s="5" customFormat="1" ht="45" customHeight="1" x14ac:dyDescent="0.25">
      <c r="A126" s="63">
        <v>29</v>
      </c>
      <c r="B126" s="121" t="s">
        <v>209</v>
      </c>
      <c r="C126" s="62"/>
      <c r="D126" s="17">
        <v>11953</v>
      </c>
      <c r="E126" s="17">
        <f t="shared" ref="E126" si="41">F126+G126+H126</f>
        <v>11953</v>
      </c>
      <c r="F126" s="17"/>
      <c r="G126" s="17"/>
      <c r="H126" s="17">
        <v>11953</v>
      </c>
      <c r="I126" s="17">
        <v>3786</v>
      </c>
      <c r="J126" s="17">
        <f t="shared" si="40"/>
        <v>3786</v>
      </c>
      <c r="K126" s="17"/>
      <c r="L126" s="17"/>
      <c r="M126" s="17">
        <v>3786</v>
      </c>
      <c r="N126" s="118"/>
      <c r="O126" s="17">
        <f>D126-I126</f>
        <v>8167</v>
      </c>
      <c r="P126" s="17">
        <v>8167</v>
      </c>
      <c r="Q126" s="17">
        <f>5940+750</f>
        <v>6690</v>
      </c>
      <c r="R126" s="64" t="s">
        <v>185</v>
      </c>
      <c r="S126" s="81"/>
      <c r="T126" s="81"/>
    </row>
    <row r="127" spans="1:20" ht="34.15" customHeight="1" x14ac:dyDescent="0.25">
      <c r="A127" s="74" t="s">
        <v>215</v>
      </c>
      <c r="B127" s="75" t="s">
        <v>218</v>
      </c>
      <c r="C127" s="76"/>
      <c r="D127" s="104">
        <f>SUM(D128:D133)</f>
        <v>120889</v>
      </c>
      <c r="E127" s="77">
        <f t="shared" ref="E127:O127" si="42">SUM(E128:E133)</f>
        <v>120889</v>
      </c>
      <c r="F127" s="77">
        <f t="shared" si="42"/>
        <v>48895</v>
      </c>
      <c r="G127" s="77">
        <f t="shared" si="42"/>
        <v>0</v>
      </c>
      <c r="H127" s="77">
        <f t="shared" si="42"/>
        <v>71994</v>
      </c>
      <c r="I127" s="77">
        <f t="shared" si="42"/>
        <v>0</v>
      </c>
      <c r="J127" s="77">
        <f t="shared" si="42"/>
        <v>0</v>
      </c>
      <c r="K127" s="77">
        <f t="shared" si="42"/>
        <v>0</v>
      </c>
      <c r="L127" s="77">
        <f t="shared" si="42"/>
        <v>0</v>
      </c>
      <c r="M127" s="77">
        <f t="shared" si="42"/>
        <v>0</v>
      </c>
      <c r="N127" s="77">
        <f t="shared" si="42"/>
        <v>0</v>
      </c>
      <c r="O127" s="77">
        <f t="shared" si="42"/>
        <v>120889</v>
      </c>
      <c r="P127" s="104">
        <f>SUM(P128:P133)</f>
        <v>72037</v>
      </c>
      <c r="Q127" s="104">
        <f>SUM(Q128:Q133)</f>
        <v>27532</v>
      </c>
      <c r="R127" s="78"/>
      <c r="S127" s="89"/>
      <c r="T127" s="89"/>
    </row>
    <row r="128" spans="1:20" ht="69" customHeight="1" x14ac:dyDescent="0.25">
      <c r="A128" s="22">
        <v>1</v>
      </c>
      <c r="B128" s="15" t="s">
        <v>62</v>
      </c>
      <c r="C128" s="16" t="s">
        <v>221</v>
      </c>
      <c r="D128" s="17">
        <v>4000</v>
      </c>
      <c r="E128" s="17">
        <f t="shared" ref="E128:E133" si="43">F128+G128+H128</f>
        <v>4000</v>
      </c>
      <c r="F128" s="23"/>
      <c r="G128" s="23"/>
      <c r="H128" s="23">
        <v>4000</v>
      </c>
      <c r="I128" s="23">
        <v>0</v>
      </c>
      <c r="J128" s="23">
        <f>K128+L128+M128</f>
        <v>0</v>
      </c>
      <c r="K128" s="23">
        <v>0</v>
      </c>
      <c r="L128" s="23">
        <v>0</v>
      </c>
      <c r="M128" s="23">
        <v>0</v>
      </c>
      <c r="N128" s="23">
        <v>0</v>
      </c>
      <c r="O128" s="19">
        <f t="shared" ref="O128:O133" si="44">D128-J128</f>
        <v>4000</v>
      </c>
      <c r="P128" s="17">
        <v>3043</v>
      </c>
      <c r="Q128" s="19">
        <v>3043</v>
      </c>
      <c r="R128" s="64" t="s">
        <v>189</v>
      </c>
      <c r="S128" s="89"/>
      <c r="T128" s="89"/>
    </row>
    <row r="129" spans="1:20" ht="48" customHeight="1" x14ac:dyDescent="0.25">
      <c r="A129" s="22">
        <v>2</v>
      </c>
      <c r="B129" s="15" t="s">
        <v>63</v>
      </c>
      <c r="C129" s="16" t="s">
        <v>227</v>
      </c>
      <c r="D129" s="17">
        <v>27000</v>
      </c>
      <c r="E129" s="17">
        <f t="shared" si="43"/>
        <v>27000</v>
      </c>
      <c r="F129" s="23">
        <v>22000</v>
      </c>
      <c r="G129" s="23"/>
      <c r="H129" s="23">
        <v>5000</v>
      </c>
      <c r="I129" s="23">
        <v>0</v>
      </c>
      <c r="J129" s="23">
        <f>K129+L129+M129</f>
        <v>0</v>
      </c>
      <c r="K129" s="23">
        <v>0</v>
      </c>
      <c r="L129" s="23">
        <v>0</v>
      </c>
      <c r="M129" s="23">
        <v>0</v>
      </c>
      <c r="N129" s="23">
        <v>0</v>
      </c>
      <c r="O129" s="19">
        <f t="shared" si="44"/>
        <v>27000</v>
      </c>
      <c r="P129" s="17">
        <v>5000</v>
      </c>
      <c r="Q129" s="19">
        <v>3000</v>
      </c>
      <c r="R129" s="45" t="s">
        <v>223</v>
      </c>
      <c r="S129" s="89"/>
      <c r="T129" s="89"/>
    </row>
    <row r="130" spans="1:20" ht="56.45" customHeight="1" x14ac:dyDescent="0.25">
      <c r="A130" s="22">
        <v>3</v>
      </c>
      <c r="B130" s="15" t="s">
        <v>64</v>
      </c>
      <c r="C130" s="16" t="s">
        <v>228</v>
      </c>
      <c r="D130" s="114">
        <v>28500</v>
      </c>
      <c r="E130" s="17">
        <f t="shared" si="43"/>
        <v>28500</v>
      </c>
      <c r="F130" s="20">
        <v>23895</v>
      </c>
      <c r="G130" s="20"/>
      <c r="H130" s="20">
        <v>4605</v>
      </c>
      <c r="I130" s="20">
        <v>0</v>
      </c>
      <c r="J130" s="20">
        <v>0</v>
      </c>
      <c r="K130" s="20">
        <v>0</v>
      </c>
      <c r="L130" s="20">
        <v>0</v>
      </c>
      <c r="M130" s="20">
        <v>0</v>
      </c>
      <c r="N130" s="20">
        <v>0</v>
      </c>
      <c r="O130" s="19">
        <f t="shared" si="44"/>
        <v>28500</v>
      </c>
      <c r="P130" s="17">
        <v>4605</v>
      </c>
      <c r="Q130" s="19">
        <v>3000</v>
      </c>
      <c r="R130" s="45" t="s">
        <v>223</v>
      </c>
      <c r="S130" s="89"/>
      <c r="T130" s="89"/>
    </row>
    <row r="131" spans="1:20" ht="72.75" customHeight="1" x14ac:dyDescent="0.25">
      <c r="A131" s="22">
        <v>4</v>
      </c>
      <c r="B131" s="11" t="s">
        <v>219</v>
      </c>
      <c r="C131" s="16" t="s">
        <v>220</v>
      </c>
      <c r="D131" s="161">
        <v>44900</v>
      </c>
      <c r="E131" s="17">
        <f t="shared" si="43"/>
        <v>44900</v>
      </c>
      <c r="F131" s="162">
        <v>0</v>
      </c>
      <c r="G131" s="162">
        <v>0</v>
      </c>
      <c r="H131" s="17">
        <v>44900</v>
      </c>
      <c r="I131" s="20">
        <v>0</v>
      </c>
      <c r="J131" s="20">
        <v>0</v>
      </c>
      <c r="K131" s="20">
        <v>0</v>
      </c>
      <c r="L131" s="20">
        <v>0</v>
      </c>
      <c r="M131" s="20">
        <v>0</v>
      </c>
      <c r="N131" s="20">
        <v>0</v>
      </c>
      <c r="O131" s="19">
        <f t="shared" si="44"/>
        <v>44900</v>
      </c>
      <c r="P131" s="17">
        <f>44900-2000</f>
        <v>42900</v>
      </c>
      <c r="Q131" s="19">
        <v>2000</v>
      </c>
      <c r="R131" s="45" t="s">
        <v>222</v>
      </c>
      <c r="S131" s="89"/>
      <c r="T131" s="89"/>
    </row>
    <row r="132" spans="1:20" ht="64.5" customHeight="1" x14ac:dyDescent="0.25">
      <c r="A132" s="22">
        <v>5</v>
      </c>
      <c r="B132" s="11" t="s">
        <v>225</v>
      </c>
      <c r="C132" s="16" t="s">
        <v>226</v>
      </c>
      <c r="D132" s="17">
        <v>9489</v>
      </c>
      <c r="E132" s="17">
        <f t="shared" si="43"/>
        <v>9489</v>
      </c>
      <c r="F132" s="17">
        <v>0</v>
      </c>
      <c r="G132" s="17">
        <v>0</v>
      </c>
      <c r="H132" s="17">
        <v>9489</v>
      </c>
      <c r="I132" s="60">
        <v>0</v>
      </c>
      <c r="J132" s="65">
        <v>0</v>
      </c>
      <c r="K132" s="60">
        <v>0</v>
      </c>
      <c r="L132" s="60">
        <v>0</v>
      </c>
      <c r="M132" s="60">
        <v>0</v>
      </c>
      <c r="N132" s="60">
        <v>0</v>
      </c>
      <c r="O132" s="19">
        <f t="shared" si="44"/>
        <v>9489</v>
      </c>
      <c r="P132" s="17">
        <v>9489</v>
      </c>
      <c r="Q132" s="19">
        <v>9489</v>
      </c>
      <c r="R132" s="45" t="s">
        <v>189</v>
      </c>
      <c r="S132" s="89"/>
      <c r="T132" s="89"/>
    </row>
    <row r="133" spans="1:20" ht="46.15" customHeight="1" x14ac:dyDescent="0.25">
      <c r="A133" s="22">
        <v>6</v>
      </c>
      <c r="B133" s="11" t="s">
        <v>232</v>
      </c>
      <c r="C133" s="16" t="s">
        <v>245</v>
      </c>
      <c r="D133" s="17">
        <v>7000</v>
      </c>
      <c r="E133" s="17">
        <f t="shared" si="43"/>
        <v>7000</v>
      </c>
      <c r="F133" s="23">
        <v>3000</v>
      </c>
      <c r="G133" s="23"/>
      <c r="H133" s="23">
        <v>4000</v>
      </c>
      <c r="I133" s="23"/>
      <c r="J133" s="23"/>
      <c r="K133" s="23"/>
      <c r="L133" s="23"/>
      <c r="M133" s="23"/>
      <c r="N133" s="23"/>
      <c r="O133" s="19">
        <f t="shared" si="44"/>
        <v>7000</v>
      </c>
      <c r="P133" s="17">
        <v>7000</v>
      </c>
      <c r="Q133" s="19">
        <v>7000</v>
      </c>
      <c r="R133" s="80" t="s">
        <v>233</v>
      </c>
      <c r="S133" s="89"/>
      <c r="T133" s="89"/>
    </row>
  </sheetData>
  <mergeCells count="21">
    <mergeCell ref="A2:R2"/>
    <mergeCell ref="A6:A9"/>
    <mergeCell ref="A3:R3"/>
    <mergeCell ref="A5:R5"/>
    <mergeCell ref="E7:E8"/>
    <mergeCell ref="R6:R8"/>
    <mergeCell ref="J6:M7"/>
    <mergeCell ref="N6:N8"/>
    <mergeCell ref="G7:G8"/>
    <mergeCell ref="F7:F8"/>
    <mergeCell ref="H7:H8"/>
    <mergeCell ref="E6:H6"/>
    <mergeCell ref="A4:R4"/>
    <mergeCell ref="C6:C8"/>
    <mergeCell ref="B6:B8"/>
    <mergeCell ref="T6:T8"/>
    <mergeCell ref="O6:O8"/>
    <mergeCell ref="D6:D8"/>
    <mergeCell ref="I6:I8"/>
    <mergeCell ref="S6:S8"/>
    <mergeCell ref="P6:Q7"/>
  </mergeCells>
  <conditionalFormatting sqref="B25 B27:B28">
    <cfRule type="cellIs" dxfId="1" priority="2" stopIfTrue="1" operator="equal">
      <formula>0</formula>
    </cfRule>
  </conditionalFormatting>
  <conditionalFormatting sqref="B65">
    <cfRule type="cellIs" dxfId="0" priority="1" stopIfTrue="1" operator="equal">
      <formula>0</formula>
    </cfRule>
  </conditionalFormatting>
  <pageMargins left="0.68" right="0.2" top="0.42" bottom="0.23" header="0.2" footer="0.24"/>
  <pageSetup paperSize="9" scale="6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Phụ lục dự án xã phường</vt:lpstr>
      <vt:lpstr>'Phụ lục dự án xã phường'!Print_Area</vt:lpstr>
      <vt:lpstr>'Phụ lục dự án xã phường'!Print_Titles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2026-03-06T02:08:11Z</cp:lastPrinted>
  <dcterms:created xsi:type="dcterms:W3CDTF">2024-01-11T06:35:51Z</dcterms:created>
  <dcterms:modified xsi:type="dcterms:W3CDTF">2026-10-03T09:12:30Z</dcterms:modified>
</cp:coreProperties>
</file>